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Rekapitulace stavby" sheetId="1" r:id="rId1"/>
    <sheet name="01 - Oprava MK v Náchodě,..." sheetId="2" r:id="rId2"/>
    <sheet name="Odvodnění-krycí" sheetId="3" r:id="rId3"/>
    <sheet name="Odvodnění-rekap" sheetId="4" r:id="rId4"/>
    <sheet name="Odvodnění-položky" sheetId="5" r:id="rId5"/>
    <sheet name="vn - Vedlejší a ostatní n..." sheetId="6" r:id="rId6"/>
    <sheet name="Pokyny pro vyplnění" sheetId="7" r:id="rId7"/>
  </sheets>
  <externalReferences>
    <externalReference r:id="rId10"/>
  </externalReferences>
  <definedNames>
    <definedName name="_xlnm._FilterDatabase" localSheetId="1" hidden="1">'01 - Oprava MK v Náchodě,...'!$C$84:$K$84</definedName>
    <definedName name="_xlnm._FilterDatabase" localSheetId="5" hidden="1">'vn - Vedlejší a ostatní n...'!$C$82:$K$82</definedName>
    <definedName name="cisloobjektu">'[1]Krycí list'!$A$4</definedName>
    <definedName name="cislostavby">'[1]Krycí list'!$A$6</definedName>
    <definedName name="Dodavka">'[1]Rekapitulace'!$G$12</definedName>
    <definedName name="HSV">'[1]Rekapitulace'!$E$12</definedName>
    <definedName name="HZS">'[1]Rekapitulace'!$I$12</definedName>
    <definedName name="Mont">'[1]Rekapitulace'!$H$12</definedName>
    <definedName name="nazevobjektu">'[1]Krycí list'!$C$4</definedName>
    <definedName name="nazevstavby">'[1]Krycí list'!$C$6</definedName>
    <definedName name="_xlnm.Print_Titles" localSheetId="1">'01 - Oprava MK v Náchodě,...'!$84:$84</definedName>
    <definedName name="_xlnm.Print_Titles" localSheetId="0">'Rekapitulace stavby'!$49:$49</definedName>
    <definedName name="_xlnm.Print_Titles" localSheetId="5">'vn - Vedlejší a ostatní n...'!$82:$82</definedName>
    <definedName name="_xlnm.Print_Area" localSheetId="1">'01 - Oprava MK v Náchodě,...'!$C$4:$J$36,'01 - Oprava MK v Náchodě,...'!$C$42:$J$66,'01 - Oprava MK v Náchodě,...'!$C$72:$K$333</definedName>
    <definedName name="_xlnm.Print_Area" localSheetId="6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  <definedName name="_xlnm.Print_Area" localSheetId="5">'vn - Vedlejší a ostatní n...'!$C$4:$J$38,'vn - Vedlejší a ostatní n...'!$C$44:$J$62,'vn - Vedlejší a ostatní n...'!$C$68:$K$90</definedName>
    <definedName name="PSV">'[1]Rekapitulace'!$F$12</definedName>
    <definedName name="VRN">'[1]Rekapitulace'!$H$18</definedName>
  </definedNames>
  <calcPr fullCalcOnLoad="1"/>
</workbook>
</file>

<file path=xl/sharedStrings.xml><?xml version="1.0" encoding="utf-8"?>
<sst xmlns="http://schemas.openxmlformats.org/spreadsheetml/2006/main" count="3624" uniqueCount="945">
  <si>
    <t>Export VZ</t>
  </si>
  <si>
    <t>List obsahuje:</t>
  </si>
  <si>
    <t>3.0</t>
  </si>
  <si>
    <t>ZAMOK</t>
  </si>
  <si>
    <t>False</t>
  </si>
  <si>
    <t>{A8B96B29-1EC3-4B87-BF52-2A76355683AE}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</si>
  <si>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</si>
  <si>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</si>
  <si>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</si>
  <si>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</si>
  <si>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</si>
  <si>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</si>
  <si>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</si>
  <si>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</si>
  <si>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OprMKNaDrazkachVB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</si>
  <si>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</si>
  <si>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</si>
  <si>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MK v Náchodě, ul.Na Drážkách - Varianta B (RoadCem)</t>
  </si>
  <si>
    <t>0,1</t>
  </si>
  <si>
    <t>KSO:</t>
  </si>
  <si>
    <t>CC-CZ:</t>
  </si>
  <si>
    <t>Místo:</t>
  </si>
  <si>
    <t>Náchod</t>
  </si>
  <si>
    <t>Datum:</t>
  </si>
  <si>
    <t>04.05.2015</t>
  </si>
  <si>
    <t>Zadavatel:</t>
  </si>
  <si>
    <t>IČ:</t>
  </si>
  <si>
    <t>00272868</t>
  </si>
  <si>
    <t>Město Náchod, Masarykovo náměstí 40, Náchod</t>
  </si>
  <si>
    <t>DIČ:</t>
  </si>
  <si>
    <t>Uchazeč:</t>
  </si>
  <si>
    <t>Vyplň údaj</t>
  </si>
  <si>
    <t>Projektant:</t>
  </si>
  <si>
    <t>47455802</t>
  </si>
  <si>
    <t>JOSTA, s.r.o., Palachova 1742, Náchod</t>
  </si>
  <si>
    <t>CZ47455802</t>
  </si>
  <si>
    <t>True</t>
  </si>
  <si>
    <t>Poznámka:</t>
  </si>
  <si>
    <t xml:space="preserve">Soupis dalších položek, které musí zcela pokrývat nabídková cena
01/  veškeré náklady pro zhotovení bezvadného funkčně způsobilého díla, které je předmětem smlouvy.
02/  veškeré náklady pro zajištění bezpečné práce, ochrany materiálů, součástí a dalších předmětů pro realizaci díla.
03/   náklady na vytyčení, ochranu a zajištění všech stávajících inženýrských sítí v prostoru stavby..
04/   náklady na další případné zvětšené přesuny hmot a skládkovné.
05/   náklady na ochranu stavby před negativními vlivy počasí např. deště, teploty apod. a náklady na ochranu díla až do přejímky.
06/  náklady na protiprašná opatření a soustavný úklid prostor dotčených  stavební  činností a trvalý úklid veřejných komunikací znečištěných v průběhu stavby
07/  náklady na dodání a provedení veškerých kotevních prvků, spojovacích prvků, pomocných konstrukcí vč. stavebních přípomocí s tím spojených (tzn. vč. prací bouracích s následným uvedením povrchů do původního stavu) a provedení prací nespecifikovaných v projektu.
08/  náklady na zhotovení výkresů, výpočtů a dalších výkonů potřebných pro detailní rozpracování projektů předaných objednatelem, které jsou potřebné pro realizaci díla.
09/  náklady na veškeré údržbářské a opravárenské práce nutné pro zhotovení díla.
10/  rámci zařízení staveniště provést též provizorní oplocení a napojení (s vlastním měřením) na elektro a vodovod a dočasné dopravní značení.
           Komentář k cenové soustavě
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uveden žádný údaj, nepochází z Cenové soustavy ÚRS.
         Ostatní
NAVRŽENÉ VÝROBKY JSOU SPECIFIKOVÁNY POUZE JAKO PŘÍKLAD STANDARDU. ZHOTOVITEL MÁ MOŽNOST POUŽÍT VÝROBKY JAKÉHOKOLIV JINÉHO VÝROBCE SE STEJNÝMI NEBO LEPŠÍMI TECHNICKÝMI PARAMETRY.
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</si>
  <si>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</si>
  <si>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</si>
  <si>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</si>
  <si>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</si>
  <si>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</si>
  <si>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</si>
  <si>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</si>
  <si>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</si>
  <si>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</si>
  <si>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</si>
  <si>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</si>
  <si>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</si>
  <si>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</si>
  <si>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</si>
  <si>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</si>
  <si>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</si>
  <si>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</si>
  <si>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</si>
  <si>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</si>
  <si>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</si>
  <si>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</si>
  <si>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</si>
  <si>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</si>
  <si>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</si>
  <si>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</si>
  <si>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</si>
  <si>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</si>
  <si>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</si>
  <si>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</si>
  <si>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</si>
  <si>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</si>
  <si>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</si>
  <si>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</si>
  <si>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</si>
  <si>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</si>
  <si>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</si>
  <si>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</si>
  <si>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</si>
  <si>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</si>
  <si>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MK v Náchodě, ul.Na Drážkách</t>
  </si>
  <si>
    <t>STA</t>
  </si>
  <si>
    <t>1</t>
  </si>
  <si>
    <t>{3B868FEC-60BD-41E9-9CE4-65FD82BA7C1E}</t>
  </si>
  <si>
    <t>Soupis</t>
  </si>
  <si>
    <t>2</t>
  </si>
  <si>
    <t>###NOINSERT###</t>
  </si>
  <si>
    <t>vn</t>
  </si>
  <si>
    <t>Vedlejší a ostatní náklady</t>
  </si>
  <si>
    <t>{D1C628CC-4C93-4E92-9E64-CF4A93381563}</t>
  </si>
  <si>
    <t>Zpět na list:</t>
  </si>
  <si>
    <t>KRYCÍ LIST SOUPISU</t>
  </si>
  <si>
    <t>Objekt:</t>
  </si>
  <si>
    <t>01 - Oprava MK v Náchodě, ul.Na Drážkách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</si>
  <si>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</si>
  <si>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</si>
  <si>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</si>
  <si>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</si>
  <si>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</si>
  <si>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</si>
  <si>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</si>
  <si>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</si>
  <si>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5B - Komunikace bourání</t>
  </si>
  <si>
    <t xml:space="preserve">    8 - Trubní vedení</t>
  </si>
  <si>
    <t xml:space="preserve">    91 - Doplňující konstrukce a práce pozemních komunikací, letišť a ploch</t>
  </si>
  <si>
    <t xml:space="preserve">    997 - Přesun sutě</t>
  </si>
  <si>
    <t xml:space="preserve">    998 - Přesun hmot</t>
  </si>
  <si>
    <t>M - Práce a dodávky M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</si>
  <si>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</si>
  <si>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</si>
  <si>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</si>
  <si>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</si>
  <si>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</si>
  <si>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</si>
  <si>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</si>
  <si>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</si>
  <si>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</si>
  <si>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</si>
  <si>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</si>
  <si>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</si>
  <si>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</si>
  <si>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</si>
  <si>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</si>
  <si>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</si>
  <si>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</si>
  <si>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</si>
  <si>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</si>
  <si>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</si>
  <si>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111201101x</t>
  </si>
  <si>
    <t>Odstranění křovin a stromů průměru kmene do 100 mm i s kořeny z celkové plochy do 1000 m2 vč.likvidace</t>
  </si>
  <si>
    <t>m2</t>
  </si>
  <si>
    <t>4</t>
  </si>
  <si>
    <t>-1122319174</t>
  </si>
  <si>
    <t>VV</t>
  </si>
  <si>
    <t>"dle výpisu"           26,0</t>
  </si>
  <si>
    <t>120001101</t>
  </si>
  <si>
    <t>Příplatek za ztížení vykopávky v blízkosti podzemního vedení</t>
  </si>
  <si>
    <t>m3</t>
  </si>
  <si>
    <t>CS ÚRS 2015 01</t>
  </si>
  <si>
    <t>674501449</t>
  </si>
  <si>
    <t>"předpoklad 70% odkopávek"         156,628*0,7</t>
  </si>
  <si>
    <t>3</t>
  </si>
  <si>
    <t>121101103</t>
  </si>
  <si>
    <t>Sejmutí ornice s přemístěním na vzdálenost do 250 m</t>
  </si>
  <si>
    <t>-1876474549</t>
  </si>
  <si>
    <t>předpoklad v ploše dle nového plus minus plocha vykácených keřu + plocha rozšíření vozovky v úseku 1 :</t>
  </si>
  <si>
    <t>"krajnice trávník"                     (315,0-26,0)*0,01</t>
  </si>
  <si>
    <t>"komunikace úsek 1"            (((27,0+4,3)/2*1,3+(23,0+54,0)/2*1,6+0,055))*0,01</t>
  </si>
  <si>
    <t>Součet</t>
  </si>
  <si>
    <t>122302202</t>
  </si>
  <si>
    <t>Odkopávky a prokopávky nezapažené pro silnice objemu do 1000 m3 v hornině tř. 4</t>
  </si>
  <si>
    <t>585965898</t>
  </si>
  <si>
    <t>předpoklad v rosahu celé konstrukce :</t>
  </si>
  <si>
    <t>"vjezd asfalt ozn.b"                20,0*0,5</t>
  </si>
  <si>
    <t>"vjezd asfalt garaže"             (11,0+18,0)*0,5</t>
  </si>
  <si>
    <t>"komunikace úsek 2+3"        (180,0+80,0)*0,42</t>
  </si>
  <si>
    <t>"úsek 2+3 pod obrubníky"    (71,0+31,0)*0,45*0,42</t>
  </si>
  <si>
    <t>"vjezd, vstup ZD"                      62,0*0,35</t>
  </si>
  <si>
    <t>"vjezd, předlažba BD"            15,0*0,35</t>
  </si>
  <si>
    <t>"vjezd RD, garaže ZD"          (12,0+5,0+9,0)*0,35</t>
  </si>
  <si>
    <t>Mezisoučet</t>
  </si>
  <si>
    <t>odpočet bouraných konstrukcí :</t>
  </si>
  <si>
    <t>"komunikace pro pěší"           -108,0*0,3</t>
  </si>
  <si>
    <t>5</t>
  </si>
  <si>
    <t>122302209</t>
  </si>
  <si>
    <t>Příplatek k odkopávkám a prokopávkám pro silnice v hornině tř. 4 za lepivost</t>
  </si>
  <si>
    <t>-1760533092</t>
  </si>
  <si>
    <t>6</t>
  </si>
  <si>
    <t>132301101</t>
  </si>
  <si>
    <t>Hloubení rýh š do 600 mm v hornině tř. 4 objemu do 100 m3</t>
  </si>
  <si>
    <t>1590441762</t>
  </si>
  <si>
    <t>"komunikace úsek 1 pro obrubníky"            (410,0+620,0+30,0+2*6,0)*0,4*0,18</t>
  </si>
  <si>
    <t>7</t>
  </si>
  <si>
    <t>132301109</t>
  </si>
  <si>
    <t>Příplatek za lepivost k hloubení rýh š do 600 mm v hornině tř. 4</t>
  </si>
  <si>
    <t>1085238896</t>
  </si>
  <si>
    <t>8</t>
  </si>
  <si>
    <t>162301101</t>
  </si>
  <si>
    <t>Vodorovné přemístění do 500 m výkopku/sypaniny z horniny tř. 1 až 4</t>
  </si>
  <si>
    <t>-2001276646</t>
  </si>
  <si>
    <t>"ornice z meziskládky"           3,71</t>
  </si>
  <si>
    <t>9</t>
  </si>
  <si>
    <t>162701105</t>
  </si>
  <si>
    <t>Vodorovné přemístění do 10000 m výkopku/sypaniny z horniny tř. 1 až 4</t>
  </si>
  <si>
    <t>530483569</t>
  </si>
  <si>
    <t>"vytěžená zemina"           156,628+77,184</t>
  </si>
  <si>
    <t>"zemina na zásyp"           74,28</t>
  </si>
  <si>
    <t>10</t>
  </si>
  <si>
    <t>162701109</t>
  </si>
  <si>
    <t>Příplatek k vodorovnému přemístění výkopku/sypaniny z horniny tř. 1 až 4 ZKD 1000 m přes 10000 m</t>
  </si>
  <si>
    <t>-1083438150</t>
  </si>
  <si>
    <t>"skládka 20 km"           308,092*10</t>
  </si>
  <si>
    <t>11</t>
  </si>
  <si>
    <t>167101101</t>
  </si>
  <si>
    <t>Nakládání výkopku z hornin tř. 1 až 4 do 100 m3</t>
  </si>
  <si>
    <t>5939925</t>
  </si>
  <si>
    <t>"zemina na zásyp"                   74,28</t>
  </si>
  <si>
    <t>12</t>
  </si>
  <si>
    <t>171201201</t>
  </si>
  <si>
    <t>Uložení sypaniny na skládky</t>
  </si>
  <si>
    <t>1678149424</t>
  </si>
  <si>
    <t>"ornice na meziskládku"           3,71</t>
  </si>
  <si>
    <t>13</t>
  </si>
  <si>
    <t>171201211</t>
  </si>
  <si>
    <t>Poplatek za uložení odpadu ze sypaniny na skládce (skládkovné)</t>
  </si>
  <si>
    <t>t</t>
  </si>
  <si>
    <t>708772004</t>
  </si>
  <si>
    <t>"vytěžená zemina na skládku"           156,626*2,000</t>
  </si>
  <si>
    <t>14</t>
  </si>
  <si>
    <t>174101101</t>
  </si>
  <si>
    <t>Zásyp jam, šachet rýh nebo kolem objektů sypaninou se zhutněním</t>
  </si>
  <si>
    <t>1863477283</t>
  </si>
  <si>
    <t>"předpoklad podél obrubníků"                  (1174,0+64,0)*0,3*0,2</t>
  </si>
  <si>
    <t>180402111x</t>
  </si>
  <si>
    <t>Založení trávníku výsevem v rovině a ve svahu, travní směs parková. Včetně uhrabání, chemického odplevelení plochy, hnojení umělým hnojivem na široko, válení, zálévání, potřebného pokosení, shrabání s likvidací shrabků a ošetřování  po dobu 4 měsíců.</t>
  </si>
  <si>
    <t>-859523083</t>
  </si>
  <si>
    <t>"krajnice trávník"                     315,0</t>
  </si>
  <si>
    <t>16</t>
  </si>
  <si>
    <t>181301101</t>
  </si>
  <si>
    <t>Rozprostření ornice tl vrstvy do 100 mm pl do 500 m2 v rovině nebo ve svahu do 1:5</t>
  </si>
  <si>
    <t>-329507973</t>
  </si>
  <si>
    <t>17</t>
  </si>
  <si>
    <t>181951102</t>
  </si>
  <si>
    <t>Úprava pláně v hornině tř. 1 až 4 se zhutněním</t>
  </si>
  <si>
    <t>877758445</t>
  </si>
  <si>
    <t>"úsek 1 pod obrubníky"       (410,0+620,0+30,0+2*6,0-8,0)*0,45</t>
  </si>
  <si>
    <t>"vjezd asfalt ozn.b"                20,0</t>
  </si>
  <si>
    <t>"vjezd asfalt garaže"             11,0+18,0</t>
  </si>
  <si>
    <t>"komunikace úsek 2+3"        180,0+80,0</t>
  </si>
  <si>
    <t>"úsek 2+3 pod obrubníky"    (71,0+31,0)*0,45</t>
  </si>
  <si>
    <t>"vjezd, vstup ZD"                      62,0</t>
  </si>
  <si>
    <t>"vjezd, předlažba BD"            15,0</t>
  </si>
  <si>
    <t>"vjezd RD, garaže ZD"          12,0+5,0+9,0</t>
  </si>
  <si>
    <t>"vjezd RD, točna štěrk"          18,0+150,0</t>
  </si>
  <si>
    <t>18</t>
  </si>
  <si>
    <t>184803113x</t>
  </si>
  <si>
    <t>Řez a tvarování živých plotů přímých v do 3,0 m vč.likvidace</t>
  </si>
  <si>
    <t>1035558908</t>
  </si>
  <si>
    <t>"dle výpisu"           86,0</t>
  </si>
  <si>
    <t>Komunikace pozemní</t>
  </si>
  <si>
    <t>19</t>
  </si>
  <si>
    <t>181952</t>
  </si>
  <si>
    <t>Reprofilace vozovky</t>
  </si>
  <si>
    <t>-1364254964</t>
  </si>
  <si>
    <t>"komunikace úsek 1"            2330,0</t>
  </si>
  <si>
    <t>20</t>
  </si>
  <si>
    <t>561031121x</t>
  </si>
  <si>
    <t xml:space="preserve">Zřízení podkladu ze zeminy  (promísením, vlhčením, zhutněním, ošetřením vodou)  v  tl. po zhutnění 250mm vč. dod.cementu v množství 45kg/m2 (Roadcem je ve specifikaci). Do ceny zahrnout veškeré náklady potřebné pro provedení tohoto podkladu tj. mimo jiné:  přípravné práce, kontrolní zkoušky, zajištění a prevence před zničením objektů v komunikaci, výšková úprava znaků, traktorbagr, hutnící válec, hutnící deska, kropící vůz se zajištěním vody, veškeré manuální pomocné práce . . . . .
Popis postupu provádění podkladní desky: 
- promísení přísady na bázi zeolitů a minerálů pro zlepšení hydratace cementu tl.170mm 
- promísení 1/2 množství Cem 32,5 R do tl. 200mm 
- promísení 1/2 množství Cem 32,5 R do tl. 250mm
- nutnost zajištění optimální vlhkosti kropícím vozem (vč. zajištění záměsové vody)
- rovnání graderem (v případě nutnosti i v kroku mezi jednotlivými pojezdy frézy)
- hutnění válcem (v případě nutnosti i v kroku mezi jednotlivými pojezdy frézy)
</t>
  </si>
  <si>
    <t>-495035961</t>
  </si>
  <si>
    <t>M</t>
  </si>
  <si>
    <t>58530</t>
  </si>
  <si>
    <t>Dod. Roadcem - přísada na bázi zeolitů a minerálů pro zlepšení hydratace cementu</t>
  </si>
  <si>
    <t>-1533841538</t>
  </si>
  <si>
    <t>22</t>
  </si>
  <si>
    <t>564761111</t>
  </si>
  <si>
    <t>Kryt z kameniva hrubého drceného vel. 16-32 mm tl 200 mm</t>
  </si>
  <si>
    <t>-1082841483</t>
  </si>
  <si>
    <t>23</t>
  </si>
  <si>
    <t>564801112</t>
  </si>
  <si>
    <t>Podklad ze štěrkodrtě ŠD tl 40 mm fr 0-32</t>
  </si>
  <si>
    <t>-1394518617</t>
  </si>
  <si>
    <t>"komunikace úsek 2+3 pod obrubníky"        (71,0+31,0)*0,4</t>
  </si>
  <si>
    <t>"vjezd, vstup ZD pod obrubníky"                     55,0*0,3</t>
  </si>
  <si>
    <t>24</t>
  </si>
  <si>
    <t>564851111</t>
  </si>
  <si>
    <t>Podklad ze štěrkodrtě ŠD tl 150 mm fr 0-32, 0-63</t>
  </si>
  <si>
    <t>-804515270</t>
  </si>
  <si>
    <t>"komunikace úsek 2+3 fr 0-32"        180,0+80,0</t>
  </si>
  <si>
    <t>"komunikace úsek 2+3 fr 0-63"        180,0+80,0</t>
  </si>
  <si>
    <t>"úsek 2+3 pod obrubníky"                 (71,0+31,0)*0,45</t>
  </si>
  <si>
    <t>25</t>
  </si>
  <si>
    <t>564851114</t>
  </si>
  <si>
    <t>Podklad ze štěrkodrtě ŠD tl 180 mm fr 0-32</t>
  </si>
  <si>
    <t>-1693977312</t>
  </si>
  <si>
    <t>26</t>
  </si>
  <si>
    <t>564861111</t>
  </si>
  <si>
    <t>Podklad ze štěrkodrtě ŠD tl 200 mm fr 0-63</t>
  </si>
  <si>
    <t>-1168814848</t>
  </si>
  <si>
    <t>27</t>
  </si>
  <si>
    <t>564861114</t>
  </si>
  <si>
    <t>Podklad ze štěrkodrtě ŠD tl 230 mm fr 0-32</t>
  </si>
  <si>
    <t>489261848</t>
  </si>
  <si>
    <t>28</t>
  </si>
  <si>
    <t>565155111</t>
  </si>
  <si>
    <t>Asfaltový beton vrstva podkladní ACP 16+ (obalované kamenivo OKS) tl 70 mm š do 3 m</t>
  </si>
  <si>
    <t>-1658801810</t>
  </si>
  <si>
    <t>29</t>
  </si>
  <si>
    <t>569731111</t>
  </si>
  <si>
    <t>Zpevnění krajnic kamenivem drceným tl 100 mm fr 16-32</t>
  </si>
  <si>
    <t>759035113</t>
  </si>
  <si>
    <t>"krajnice DK"                             235,0</t>
  </si>
  <si>
    <t>30</t>
  </si>
  <si>
    <t>938909311</t>
  </si>
  <si>
    <t>Čištění vozovek metením strojně podkladu nebo krytu betonového nebo živičného</t>
  </si>
  <si>
    <t>-364631446</t>
  </si>
  <si>
    <t>31</t>
  </si>
  <si>
    <t>5731111x</t>
  </si>
  <si>
    <t>Postřik živičný infiltrační z asfaltu množství  do 0,50 kg/m2</t>
  </si>
  <si>
    <t>685066147</t>
  </si>
  <si>
    <t>32</t>
  </si>
  <si>
    <t>573211111</t>
  </si>
  <si>
    <t>Postřik živičný spojovací z asfaltu v množství do 0,70 kg/m2</t>
  </si>
  <si>
    <t>275702214</t>
  </si>
  <si>
    <t>33</t>
  </si>
  <si>
    <t>572243111x</t>
  </si>
  <si>
    <t>Vyrovnání povrchu asfaltovým betonem ACO 11 (AB)</t>
  </si>
  <si>
    <t>376947160</t>
  </si>
  <si>
    <t>"dle nabídky"        48,93</t>
  </si>
  <si>
    <t>34</t>
  </si>
  <si>
    <t>577144131</t>
  </si>
  <si>
    <t>Asfaltový beton vrstva obrusná ACO 11 S (ABS) tř. I tl 50 mm š do 3 m z modifikovaného asfaltu</t>
  </si>
  <si>
    <t>710301326</t>
  </si>
  <si>
    <t>35</t>
  </si>
  <si>
    <t>577144141</t>
  </si>
  <si>
    <t>Asfaltový beton vrstva obrusná ACO 11 S (ABS) tř. I tl 50 mm š přes 3 m z modifikovaného asfaltu</t>
  </si>
  <si>
    <t>-1466774410</t>
  </si>
  <si>
    <t>"napojení vozovky"                 12,0</t>
  </si>
  <si>
    <t>36</t>
  </si>
  <si>
    <t>596212210</t>
  </si>
  <si>
    <t>Kladení zámkové dlažby pozemních komunikací tl 80 mm skupiny A pl do 50 m2 vč.lože DDK 4-8 tl 40 mm</t>
  </si>
  <si>
    <t>742346468</t>
  </si>
  <si>
    <t>37</t>
  </si>
  <si>
    <t>592452130</t>
  </si>
  <si>
    <t>Dod.dlažba zámková přírodní tl 8 cm</t>
  </si>
  <si>
    <t>738500094</t>
  </si>
  <si>
    <t>"vjezd, vstup ZD"                      62,0*1,03</t>
  </si>
  <si>
    <t>"vjezd RD, garaže ZD"          (12,0+5,0+9,0)*1,03</t>
  </si>
  <si>
    <t>38</t>
  </si>
  <si>
    <t>596212220</t>
  </si>
  <si>
    <t>Kladení zámkové dlažby pozemních komunikací tl 80 mm skupiny B pl do 50 m2</t>
  </si>
  <si>
    <t>1616003373</t>
  </si>
  <si>
    <t>"vjezd, předlažba ZD"            15,0</t>
  </si>
  <si>
    <t>39</t>
  </si>
  <si>
    <t>5924531</t>
  </si>
  <si>
    <t>Dod.dlažba z vybouraného materiálu</t>
  </si>
  <si>
    <t>-1444859722</t>
  </si>
  <si>
    <t>"vjezd, předlažba BD"            15,0*1,03</t>
  </si>
  <si>
    <t>40</t>
  </si>
  <si>
    <t>599141111</t>
  </si>
  <si>
    <t>Vyplnění spár mezi silničními dílci živičnou zálivkou - porovnávací položka</t>
  </si>
  <si>
    <t>m</t>
  </si>
  <si>
    <t>1477623061</t>
  </si>
  <si>
    <t>"napojení vozovky"                 6,0+8,0</t>
  </si>
  <si>
    <t>5B</t>
  </si>
  <si>
    <t>Komunikace bourání</t>
  </si>
  <si>
    <t>41</t>
  </si>
  <si>
    <t>113106121</t>
  </si>
  <si>
    <t>Rozebrání dlažeb komunikací pro pěší z betonových dlaždic (část k opětovnému využití)</t>
  </si>
  <si>
    <t>1418631774</t>
  </si>
  <si>
    <t>předpoklad v ploše dle nového :</t>
  </si>
  <si>
    <t>"plocha pod obrubníky"         64,0*0,08-0,12</t>
  </si>
  <si>
    <t>42</t>
  </si>
  <si>
    <t>113107122</t>
  </si>
  <si>
    <t>Odstranění podkladu pl do 50 m2 z kameniva drceného tl 200 mm</t>
  </si>
  <si>
    <t>512382793</t>
  </si>
  <si>
    <t>43</t>
  </si>
  <si>
    <t>113107162</t>
  </si>
  <si>
    <t>Odstranění podkladu pl přes 50 do 200 m2 z kameniva drceného tl 200 mm</t>
  </si>
  <si>
    <t>-1732473588</t>
  </si>
  <si>
    <t>44</t>
  </si>
  <si>
    <t>113107164</t>
  </si>
  <si>
    <t>Odstranění podkladu pl přes 50 do 200 m2 z kameniva drceného tl 400 mm</t>
  </si>
  <si>
    <t>1035164340</t>
  </si>
  <si>
    <t>předpoklad v ploše dle nového minus rozšíření v úseku 1 :</t>
  </si>
  <si>
    <t>"komunikace úsek 1"            2330,0-((27,0+4,3)/2*1,3+(23,0+54,0)/2*1,6+0,055)</t>
  </si>
  <si>
    <t>"plocha pod obrubníky"       (1174,0-66,0)*0,15</t>
  </si>
  <si>
    <t>"odpočet komunakce úsek 1 technologií RoadCem"           -2330,0</t>
  </si>
  <si>
    <t>45</t>
  </si>
  <si>
    <t>113107181x</t>
  </si>
  <si>
    <t xml:space="preserve">Odstranění podkladu pl do 200 m2 živičných tl 50 mm </t>
  </si>
  <si>
    <t>-131947071</t>
  </si>
  <si>
    <t>46</t>
  </si>
  <si>
    <t>113107242x</t>
  </si>
  <si>
    <t>Odstranění podkladu pl přes 200 m2 živičných tl 70 mm</t>
  </si>
  <si>
    <t>1805775187</t>
  </si>
  <si>
    <t>47</t>
  </si>
  <si>
    <t>113202111</t>
  </si>
  <si>
    <t>Vytrhání obrub krajníků obrubníků stojatých</t>
  </si>
  <si>
    <t>1757996557</t>
  </si>
  <si>
    <t>"dle situace"                 6,0+8,0+40,0+12,0</t>
  </si>
  <si>
    <t>48</t>
  </si>
  <si>
    <t>113155123</t>
  </si>
  <si>
    <t>Frézování betonového krytu tl 50 mm pruh š 1 m pl do 500 m2 bez překážek v trase</t>
  </si>
  <si>
    <t>64</t>
  </si>
  <si>
    <t>-749648257</t>
  </si>
  <si>
    <t>49</t>
  </si>
  <si>
    <t>899102211</t>
  </si>
  <si>
    <t>Demontáž poklopů litinových nebo ocelových včetně rámů hmotnosti přes 50 do 100 kg</t>
  </si>
  <si>
    <t>kus</t>
  </si>
  <si>
    <t>861231813</t>
  </si>
  <si>
    <t>"dle výpisu"           17</t>
  </si>
  <si>
    <t>50</t>
  </si>
  <si>
    <t>899202211</t>
  </si>
  <si>
    <t>Demontáž mříží litinových včetně rámů hmotnosti přes 50 do 100 kg</t>
  </si>
  <si>
    <t>-1874279568</t>
  </si>
  <si>
    <t>"dle výpisu"           4</t>
  </si>
  <si>
    <t>51</t>
  </si>
  <si>
    <t>919735111</t>
  </si>
  <si>
    <t>Řezání stávajícího živičného krytu hl do 50 mm</t>
  </si>
  <si>
    <t>-1890539809</t>
  </si>
  <si>
    <t>52</t>
  </si>
  <si>
    <t>91973511x</t>
  </si>
  <si>
    <t>Řezání  zeminové desky hl do 250 mm - úprava hrany pro pokládku beton. obrub</t>
  </si>
  <si>
    <t>941649908</t>
  </si>
  <si>
    <t>"komunikace úsek 1 podél obrubníků"            410,0+620,0+30,0+2*6,0</t>
  </si>
  <si>
    <t>53</t>
  </si>
  <si>
    <t>961044111</t>
  </si>
  <si>
    <t>Bourání základů z betonu prostého</t>
  </si>
  <si>
    <t>216764441</t>
  </si>
  <si>
    <t>"zvýšený obrubník"           8,0*0,4*0,5</t>
  </si>
  <si>
    <t>54</t>
  </si>
  <si>
    <t>966006132</t>
  </si>
  <si>
    <t>Odstranění značek dopravních nebo orientačních se sloupky s betonovými patkami</t>
  </si>
  <si>
    <t>-1909402805</t>
  </si>
  <si>
    <t>55</t>
  </si>
  <si>
    <t>979054441</t>
  </si>
  <si>
    <t>Očištění vybouraných dlaždic s původním spárováním z kameniva těženého</t>
  </si>
  <si>
    <t>-91271781</t>
  </si>
  <si>
    <t>"dlažba pro opětovné využití"           15,45</t>
  </si>
  <si>
    <t>Trubní vedení</t>
  </si>
  <si>
    <t>56</t>
  </si>
  <si>
    <t>011</t>
  </si>
  <si>
    <t>Odvodnění - viz.samostatný rozpočet</t>
  </si>
  <si>
    <t>kplt</t>
  </si>
  <si>
    <t>-1903001632</t>
  </si>
  <si>
    <t>91</t>
  </si>
  <si>
    <t>Doplňující konstrukce a práce pozemních komunikací, letišť a ploch</t>
  </si>
  <si>
    <t>57</t>
  </si>
  <si>
    <t>899102111</t>
  </si>
  <si>
    <t>Osazení poklopů litinových nebo ocelových včetně rámů hmotnosti nad 50 do 100 kg</t>
  </si>
  <si>
    <t>1822805765</t>
  </si>
  <si>
    <t>"dle výpisu"           17+4</t>
  </si>
  <si>
    <t>58</t>
  </si>
  <si>
    <t>899331111</t>
  </si>
  <si>
    <t>Výšková úprava uličního vstupu nebo vpusti do 200 mm zvýšením poklopu</t>
  </si>
  <si>
    <t>979854865</t>
  </si>
  <si>
    <t>59</t>
  </si>
  <si>
    <t>286619350x</t>
  </si>
  <si>
    <t>Dod.poklop litinový D400 - NEOCEŇOVAT  v dohodnutém termínu dodá na stavbu VaK Náchod</t>
  </si>
  <si>
    <t>1517341518</t>
  </si>
  <si>
    <t>60</t>
  </si>
  <si>
    <t>899231111</t>
  </si>
  <si>
    <t>Výšková úprava uličního vstupu nebo vpusti do 200 mm zvýšením mříže</t>
  </si>
  <si>
    <t>-1143868186</t>
  </si>
  <si>
    <t>"dle výpisu"           1</t>
  </si>
  <si>
    <t>61</t>
  </si>
  <si>
    <t>899431111</t>
  </si>
  <si>
    <t>Výšková úprava uličního vstupu nebo vpusti do 200 mm zvýšením krycího hrnce, šoupěte nebo hydrantu</t>
  </si>
  <si>
    <t>-453392201</t>
  </si>
  <si>
    <t>"dle výpisu - vodovod+ply"           25+14</t>
  </si>
  <si>
    <t>62</t>
  </si>
  <si>
    <t>914111111</t>
  </si>
  <si>
    <t>Montáž svislé dopravní značky do velikosti 1 m2 objímkami na sloupek nebo konzolu</t>
  </si>
  <si>
    <t>-1700659563</t>
  </si>
  <si>
    <t>63</t>
  </si>
  <si>
    <t>404440520</t>
  </si>
  <si>
    <t>Dod.značka dopravní svislá STOP FeZn NK P6 700 mm</t>
  </si>
  <si>
    <t>1151729120</t>
  </si>
  <si>
    <t>404442560</t>
  </si>
  <si>
    <t>Dod.značka svislá FeZn NK 500 x 700 mm IP10a</t>
  </si>
  <si>
    <t>-33199194</t>
  </si>
  <si>
    <t>65</t>
  </si>
  <si>
    <t>914511111</t>
  </si>
  <si>
    <t>Montáž sloupku dopravních značek délky do 3,5 m s betonovým základem</t>
  </si>
  <si>
    <t>1162493343</t>
  </si>
  <si>
    <t>66</t>
  </si>
  <si>
    <t>404452250</t>
  </si>
  <si>
    <t>Dod.sloupek Zn 60 - 350</t>
  </si>
  <si>
    <t>605353610</t>
  </si>
  <si>
    <t>67</t>
  </si>
  <si>
    <t>916131213</t>
  </si>
  <si>
    <t>Osazení silničního obrubníku betonového stojatého s boční opěrou do lože z betonu prostého</t>
  </si>
  <si>
    <t>2016245843</t>
  </si>
  <si>
    <t>"komunikace úsek 1"            410,0+620,0+30,0+2*6,0</t>
  </si>
  <si>
    <t>"komunikace úsek 2+3"        71,0+31,0</t>
  </si>
  <si>
    <t>68</t>
  </si>
  <si>
    <t>592174910</t>
  </si>
  <si>
    <t>Dod.obrubník betonový silniční 100x15x25 cm</t>
  </si>
  <si>
    <t>1822311603</t>
  </si>
  <si>
    <t>"komunikace úsek 1"            410,0*1,01</t>
  </si>
  <si>
    <t>"komunikace úsek 2+3"        (71,0+31,0)*1,01</t>
  </si>
  <si>
    <t>69</t>
  </si>
  <si>
    <t>592175100</t>
  </si>
  <si>
    <t>Dod.obrubník betonový silniční nájezdový 100x15x15 cm</t>
  </si>
  <si>
    <t>356925372</t>
  </si>
  <si>
    <t>"komunikace úsek 1"            (620,0+30,0)*1,01</t>
  </si>
  <si>
    <t>70</t>
  </si>
  <si>
    <t>592175110</t>
  </si>
  <si>
    <t>Dod.obrubník betonový silniční přechodový levý,pravý 100x15x15/25 cm</t>
  </si>
  <si>
    <t>-1091085210</t>
  </si>
  <si>
    <t>"komunikace úsek 1"            2*6,0*1,01</t>
  </si>
  <si>
    <t>71</t>
  </si>
  <si>
    <t>916231212</t>
  </si>
  <si>
    <t>Osazení chodníkového obrubníku betonového stojatého bez boční opěry do lože z betonu prostého</t>
  </si>
  <si>
    <t>3555734</t>
  </si>
  <si>
    <t>"vjezd, vstup ZD"                      55,0</t>
  </si>
  <si>
    <t>"vjezd RD, garaže ZD"          3*3,0</t>
  </si>
  <si>
    <t>72</t>
  </si>
  <si>
    <t>592175090x</t>
  </si>
  <si>
    <t>Dod.obrubník betonový 100x8x25 cm přírodní</t>
  </si>
  <si>
    <t>-1710551039</t>
  </si>
  <si>
    <t>"vjezd, vstup ZD"                      55,0*1,01</t>
  </si>
  <si>
    <t>"vjezd RD, garaže ZD"          3*3,0*1,01</t>
  </si>
  <si>
    <t>73</t>
  </si>
  <si>
    <t>916991121</t>
  </si>
  <si>
    <t>Lože pod obrubníky, krajníky nebo obruby z dlažebních kostek z betonu prostého</t>
  </si>
  <si>
    <t>146312709</t>
  </si>
  <si>
    <t xml:space="preserve">"beton.lože v úseku 10"         8,0*0,4*0,4      </t>
  </si>
  <si>
    <t>997</t>
  </si>
  <si>
    <t>Přesun sutě</t>
  </si>
  <si>
    <t>74</t>
  </si>
  <si>
    <t>997221551</t>
  </si>
  <si>
    <t>Vodorovná doprava suti ze sypkých materiálů do 1 km</t>
  </si>
  <si>
    <t>618429039</t>
  </si>
  <si>
    <t>"suť celkem"                                  702,516</t>
  </si>
  <si>
    <t>"odpočet obrubníky"                 -13,53</t>
  </si>
  <si>
    <t>"odpočet poklopy a mříže"     -(1,7+0,4)</t>
  </si>
  <si>
    <t>"odpočet využitá dlažba"          -2,719</t>
  </si>
  <si>
    <t>75</t>
  </si>
  <si>
    <t>997221559</t>
  </si>
  <si>
    <t>Příplatek ZKD 1 km u vodorovné dopravy suti ze sypkých materiálů</t>
  </si>
  <si>
    <t>-376779378</t>
  </si>
  <si>
    <t>"na skládku 20 km"           19*684,167</t>
  </si>
  <si>
    <t>76</t>
  </si>
  <si>
    <t>997221561</t>
  </si>
  <si>
    <t>Vodorovná doprava suti z kusových materiálů do 1 km</t>
  </si>
  <si>
    <t>-810332689</t>
  </si>
  <si>
    <t>"obrubníky"            13,53</t>
  </si>
  <si>
    <t>77</t>
  </si>
  <si>
    <t>997221569</t>
  </si>
  <si>
    <t>Příplatek ZKD 1 km u vodorovné dopravy suti z kusových materiálů</t>
  </si>
  <si>
    <t>-854556040</t>
  </si>
  <si>
    <t>"na skládku 20 km"           19*13,53</t>
  </si>
  <si>
    <t>78</t>
  </si>
  <si>
    <t>997221815</t>
  </si>
  <si>
    <t>Poplatek za uložení betonového odpadu na skládce (skládkovné)</t>
  </si>
  <si>
    <t>1178699543</t>
  </si>
  <si>
    <t>79</t>
  </si>
  <si>
    <t>997221845</t>
  </si>
  <si>
    <t>Poplatek za uložení odpadu z asfaltových povrchů na skládce (skládkovné)</t>
  </si>
  <si>
    <t>-2047643782</t>
  </si>
  <si>
    <t>"asfalt + frezink"                    33,534+330,86+1,536</t>
  </si>
  <si>
    <t>80</t>
  </si>
  <si>
    <t>997221855</t>
  </si>
  <si>
    <t>Poplatek za uložení odpadu z kameniva na skládce (skládkovné)</t>
  </si>
  <si>
    <t>2140786231</t>
  </si>
  <si>
    <t>"sypká suť celkem"                     684,167</t>
  </si>
  <si>
    <t>"odpočet asfalt + frezink"          -(34,534+330,86+1,536)</t>
  </si>
  <si>
    <t>998</t>
  </si>
  <si>
    <t>Přesun hmot</t>
  </si>
  <si>
    <t>81</t>
  </si>
  <si>
    <t>998225111</t>
  </si>
  <si>
    <t>Přesun hmot pro pozemní komunikace s krytem z kamene, monolitickým betonovým nebo živičným</t>
  </si>
  <si>
    <t>474154614</t>
  </si>
  <si>
    <t>82</t>
  </si>
  <si>
    <t>998225191</t>
  </si>
  <si>
    <t>Příplatek k přesunu hmot pro pozemní komunikace s krytem z kamene, živičným, betonovým do 1000 m</t>
  </si>
  <si>
    <t>1903669424</t>
  </si>
  <si>
    <t>Práce a dodávky M</t>
  </si>
  <si>
    <t>83</t>
  </si>
  <si>
    <t>Přeložka STL plynového potrubí dle konzultace na místě stavby</t>
  </si>
  <si>
    <t>-529993240</t>
  </si>
  <si>
    <t>84</t>
  </si>
  <si>
    <t>02</t>
  </si>
  <si>
    <t>Přeložení, posunutí nebo uložení kabelů telefonu do kabelové chráničky dle konzultace na místě stavby</t>
  </si>
  <si>
    <t>-1489685205</t>
  </si>
  <si>
    <t>85</t>
  </si>
  <si>
    <t>03</t>
  </si>
  <si>
    <t>Výměna svídidel VO - Siteco HSC 70 W</t>
  </si>
  <si>
    <t>ks</t>
  </si>
  <si>
    <t>666869392</t>
  </si>
  <si>
    <t>"dle výpisu"           9</t>
  </si>
  <si>
    <t>Soupis:</t>
  </si>
  <si>
    <t>vn - Vedlejší a ostatní náklady</t>
  </si>
  <si>
    <t>VRN - Vedlejší a ostatní rozpočtové náklady</t>
  </si>
  <si>
    <t>VRN</t>
  </si>
  <si>
    <t>Vedlejší a ostatní rozpočtové náklady</t>
  </si>
  <si>
    <t>030001000</t>
  </si>
  <si>
    <t>Zařízení staveniště</t>
  </si>
  <si>
    <t>Kč</t>
  </si>
  <si>
    <t>CS ÚRS 2014 01</t>
  </si>
  <si>
    <t>1024</t>
  </si>
  <si>
    <t>-1979684503</t>
  </si>
  <si>
    <t>045002000</t>
  </si>
  <si>
    <t>Kompletační a koordinační činnost</t>
  </si>
  <si>
    <t>686740861</t>
  </si>
  <si>
    <t>053002000</t>
  </si>
  <si>
    <t>Poplatek pro SÚS</t>
  </si>
  <si>
    <t>-150295999</t>
  </si>
  <si>
    <t>072002000</t>
  </si>
  <si>
    <t>Silniční provoz, do ceny kalkulovat i náklady na dopravní značení a zajištění zvláštního užívání stavby</t>
  </si>
  <si>
    <t>1451693213</t>
  </si>
  <si>
    <t>012002000</t>
  </si>
  <si>
    <t>Geodetické práce - vytyčení inženýrských sítí</t>
  </si>
  <si>
    <t>252477450</t>
  </si>
  <si>
    <t>01230300x</t>
  </si>
  <si>
    <t>Vytyčení stavby a digitální zaměření stavby</t>
  </si>
  <si>
    <t>465833961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</si>
  <si>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</si>
  <si>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</si>
  <si>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</si>
  <si>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</si>
  <si>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</si>
  <si>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</si>
  <si>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</si>
  <si>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</si>
  <si>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</si>
  <si>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</si>
  <si>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</si>
  <si>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</si>
  <si>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</si>
  <si>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</si>
  <si>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</si>
  <si>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</si>
  <si>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</si>
  <si>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</si>
  <si>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</si>
  <si>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</si>
  <si>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</si>
  <si>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</si>
  <si>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</si>
  <si>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</si>
  <si>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</si>
  <si>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</si>
  <si>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</si>
  <si>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</si>
  <si>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</si>
  <si>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</si>
  <si>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</si>
  <si>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</si>
  <si>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</si>
  <si>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</si>
  <si>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</si>
  <si>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</si>
  <si>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</si>
  <si>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</si>
  <si>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</si>
  <si>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</si>
  <si>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</si>
  <si>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</si>
  <si>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</si>
  <si>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</si>
  <si>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</si>
  <si>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</si>
  <si>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</si>
  <si>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</si>
  <si>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</si>
  <si>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</si>
  <si>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</si>
  <si>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</si>
  <si>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</si>
  <si>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</si>
  <si>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</si>
  <si>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</si>
  <si>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</si>
  <si>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</si>
  <si>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</si>
  <si>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</si>
  <si>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</si>
  <si>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</si>
  <si>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</si>
  <si>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</si>
  <si>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</si>
  <si>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</si>
  <si>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</si>
  <si>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</si>
  <si>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</si>
  <si>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</si>
  <si>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</si>
  <si>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</si>
  <si>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</si>
  <si>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</si>
  <si>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</si>
  <si>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</si>
  <si>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</si>
  <si>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</si>
  <si>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</si>
  <si>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</si>
  <si>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</si>
  <si>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</si>
  <si>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</si>
  <si>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</si>
  <si>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</si>
  <si>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</si>
  <si>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</si>
  <si>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</si>
  <si>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</si>
  <si>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</si>
  <si>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</si>
  <si>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</si>
  <si>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</si>
  <si>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</si>
  <si>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</si>
  <si>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</si>
  <si>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</si>
  <si>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</si>
  <si>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</si>
  <si>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</si>
  <si>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</si>
  <si>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</si>
  <si>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</si>
  <si>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</si>
  <si>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</si>
  <si>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</si>
  <si>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</si>
  <si>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</si>
  <si>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</si>
  <si>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</si>
  <si>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</si>
  <si>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</si>
  <si>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</si>
  <si>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</si>
  <si>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</si>
  <si>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</si>
  <si>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</si>
  <si>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</si>
  <si>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</si>
  <si>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</si>
  <si>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</si>
  <si>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</si>
  <si>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</si>
  <si>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</si>
  <si>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</si>
  <si>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</si>
  <si>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</si>
  <si>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</si>
  <si>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</si>
  <si>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</si>
  <si>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</si>
  <si>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</si>
  <si>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</si>
  <si>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</si>
  <si>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</si>
  <si>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</si>
  <si>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</si>
  <si>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</si>
  <si>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</si>
  <si>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</si>
  <si>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</si>
  <si>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</si>
  <si>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</si>
  <si>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</si>
  <si>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</si>
  <si>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</si>
  <si>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</si>
  <si>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</si>
  <si>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</si>
  <si>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</si>
  <si>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</si>
  <si>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</si>
  <si>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</si>
  <si>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</si>
  <si>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</si>
  <si>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</si>
  <si>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</si>
  <si>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</si>
  <si>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</si>
  <si>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</si>
  <si>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</si>
  <si>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</si>
  <si>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</si>
  <si>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</si>
  <si>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</si>
  <si>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</si>
  <si>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</si>
  <si>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</si>
  <si>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</si>
  <si>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</si>
  <si>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KRYCÍ LIST ROZPOČTU</t>
  </si>
  <si>
    <t>Objekt :</t>
  </si>
  <si>
    <t>Název objektu :</t>
  </si>
  <si>
    <t>JKSO :</t>
  </si>
  <si>
    <t>ODVODNĚNÍ</t>
  </si>
  <si>
    <t>Stavba :</t>
  </si>
  <si>
    <t>Název stavby :</t>
  </si>
  <si>
    <t>SKP :</t>
  </si>
  <si>
    <t>2477 OPRAVA MK NÁCHOD NA DRÁŽKÁCH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</si>
  <si>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</si>
  <si>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</si>
  <si>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</si>
  <si>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</si>
  <si>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</si>
  <si>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</si>
  <si>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</si>
  <si>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DN.CZ s.r.o.</t>
  </si>
  <si>
    <t>Ing Holý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</si>
  <si>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</si>
  <si>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</si>
  <si>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</si>
  <si>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</si>
  <si>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</si>
  <si>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</si>
  <si>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</si>
  <si>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</si>
  <si>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</si>
  <si>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</si>
  <si>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</si>
  <si>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</si>
  <si>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</si>
  <si>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</si>
  <si>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</si>
  <si>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</si>
  <si>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</si>
  <si>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</si>
  <si>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</si>
  <si>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</si>
  <si>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</si>
  <si>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</si>
  <si>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</si>
  <si>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</si>
  <si>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</si>
  <si>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CENA ZA OBJEKT CELKEM</t>
  </si>
  <si>
    <t>Poznámka :</t>
  </si>
  <si>
    <t xml:space="preserve"> </t>
  </si>
  <si>
    <t>REKAPITULACE  STAVEBNÍCH  DÍLŮ</t>
  </si>
  <si>
    <t>Stavební díl</t>
  </si>
  <si>
    <t>PSV</t>
  </si>
  <si>
    <t>Dodávka</t>
  </si>
  <si>
    <t>Montáž</t>
  </si>
  <si>
    <t>CELKEM  OBJEKT</t>
  </si>
  <si>
    <t>VEDLEJŠÍ ROZPOČTOVÉ  NÁKLADY</t>
  </si>
  <si>
    <t>Název VRN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</si>
  <si>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</si>
  <si>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</si>
  <si>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</si>
  <si>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</si>
  <si>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</si>
  <si>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</si>
  <si>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</si>
  <si>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</si>
  <si>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</si>
  <si>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</si>
  <si>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</si>
  <si>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</si>
  <si>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</si>
  <si>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</si>
  <si>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Díl:</t>
  </si>
  <si>
    <t>119 00-1412.R00</t>
  </si>
  <si>
    <t>Dočasné zajištění betonového potrubí DN 200-500 mm</t>
  </si>
  <si>
    <t>119 00-1421.R00</t>
  </si>
  <si>
    <t>Dočasné zajištění kabelů - do počtu 3 kabelů</t>
  </si>
  <si>
    <t>130 00-1101.R00</t>
  </si>
  <si>
    <t>Příplatek za ztížené hloubení v blízkosti vedení</t>
  </si>
  <si>
    <t>0,8*1*14</t>
  </si>
  <si>
    <t>130 90-112</t>
  </si>
  <si>
    <t>Bourání stáv ulič beton vpustí vč likvidace   a zaslepení jejího odtoku</t>
  </si>
  <si>
    <t>kpl</t>
  </si>
  <si>
    <t>13090-113</t>
  </si>
  <si>
    <t>Bourání stáv beton odvod žlabů vč likvidace a zaslepení jeho odtoku</t>
  </si>
  <si>
    <t>132 30-1201.R00</t>
  </si>
  <si>
    <t>Hloubení rýh šířky do 200 cm v hor.4 do 100 m3</t>
  </si>
  <si>
    <t>0,8*1,5*56</t>
  </si>
  <si>
    <t>odpočet kufru: -(0,8*0,5*56)</t>
  </si>
  <si>
    <t>132 30-1209.R00</t>
  </si>
  <si>
    <t>Příplatek za lepivost - hloubení rýh 200cm v hor.4</t>
  </si>
  <si>
    <t>151 10-1102.R00</t>
  </si>
  <si>
    <t>Pažení a rozepření stěn rýh - příložné - hl. do 4m</t>
  </si>
  <si>
    <t>56*1*2</t>
  </si>
  <si>
    <t>151 10-1112.R00</t>
  </si>
  <si>
    <t>Odstranění paženi stěn rýh - příložné - hl. do 4 m</t>
  </si>
  <si>
    <t>161 10-1102.R00</t>
  </si>
  <si>
    <t>Svislé přemístění výkopku z hor.1-4 do 4,0 m</t>
  </si>
  <si>
    <t>162 70-1105.R14</t>
  </si>
  <si>
    <t>Vodorovné přemístění výkopku z hor.1-4 do 10000 m</t>
  </si>
  <si>
    <t>162 70-1109.R00</t>
  </si>
  <si>
    <t>Příplatek k vod. přemístění hor.1-4 za další 1 km</t>
  </si>
  <si>
    <t>44,8*10</t>
  </si>
  <si>
    <t>171 20-1201.R00</t>
  </si>
  <si>
    <t>Uložení sypaniny na skládku</t>
  </si>
  <si>
    <t>199 00-0005.R00</t>
  </si>
  <si>
    <t>Poplatek za skládku zeminy 1- 4</t>
  </si>
  <si>
    <t>181 10-1102.R00</t>
  </si>
  <si>
    <t>Úprava pláně v zářezech v hor. 1-4, se zhutněním</t>
  </si>
  <si>
    <t>175 10-0020.RA0</t>
  </si>
  <si>
    <t>Obsyp potrubí štěrkopískem</t>
  </si>
  <si>
    <t>28*0,8*0,5-0,28*3,46</t>
  </si>
  <si>
    <t>583-37304</t>
  </si>
  <si>
    <t>Štěrkopísek frakce 0-16 B</t>
  </si>
  <si>
    <t>T</t>
  </si>
  <si>
    <t>10,231*1,2*1,8</t>
  </si>
  <si>
    <t>174 10-1101.R00</t>
  </si>
  <si>
    <t>Zásyp jam, rýh, šachet se zhutněním</t>
  </si>
  <si>
    <t>67,2-10,23</t>
  </si>
  <si>
    <t>583-315</t>
  </si>
  <si>
    <t>Štěrkodrť na zásyp rýh</t>
  </si>
  <si>
    <t>56,97*1,1</t>
  </si>
  <si>
    <t>Celkem za</t>
  </si>
  <si>
    <t>Vodorovné konstrukce</t>
  </si>
  <si>
    <t>451 57-3111.R00</t>
  </si>
  <si>
    <t>Lože pod potrubí ze štěrkopísku do 63 mm</t>
  </si>
  <si>
    <t>0,8*0,1*28</t>
  </si>
  <si>
    <t>452 38-6121.R00</t>
  </si>
  <si>
    <t>Vyrovnávací prstence z betonu B 7,5 výšky 200 mm</t>
  </si>
  <si>
    <t>Komunikace</t>
  </si>
  <si>
    <t>597 09-21</t>
  </si>
  <si>
    <t>Žlab odvodňovací FASERFIX SUPER 300 typ 01</t>
  </si>
  <si>
    <t>59709-211</t>
  </si>
  <si>
    <t>Litinový kryt žlabu D400 délka 500 mm</t>
  </si>
  <si>
    <t>59709212</t>
  </si>
  <si>
    <t>Universální odtoková vpust 510 mm s litin krytem</t>
  </si>
  <si>
    <t>935 11-211</t>
  </si>
  <si>
    <t>Osazení žlabu do C8/10 tl.10cm z tvárnic 100cm  vč úpravy délky žlabů</t>
  </si>
  <si>
    <t>892 57-1111.R00</t>
  </si>
  <si>
    <t>Zkouška těsnosti kanalizace DN do 200, vodou</t>
  </si>
  <si>
    <t>892 58-3111.R00</t>
  </si>
  <si>
    <t>Zabezpečení konců kanal. potrubí DN do 300, vodou</t>
  </si>
  <si>
    <t>sada</t>
  </si>
  <si>
    <t>899 20-2111.R00</t>
  </si>
  <si>
    <t>Osazení mříží litinových s rámem do 100 kg</t>
  </si>
  <si>
    <t>552-42510</t>
  </si>
  <si>
    <t>Mříž pro vozovku s nálev+koš 530 x 405 mm atest D</t>
  </si>
  <si>
    <t>871 35-3121.R00</t>
  </si>
  <si>
    <t>Montáž trub z tvrdého PVC, gumový kroužek, DN 200</t>
  </si>
  <si>
    <t>286-1115</t>
  </si>
  <si>
    <t>Trubka PVC kanalizační hladká d200x5,9x1000mm SN8</t>
  </si>
  <si>
    <t>28*1,03</t>
  </si>
  <si>
    <t>877 35-3123.R00</t>
  </si>
  <si>
    <t>Montáž tvarovek jednoos. plast. gum.kroužek DN 200</t>
  </si>
  <si>
    <t>286-51667.A</t>
  </si>
  <si>
    <t>Koleno kanalizační KG 200/ 45° PVC</t>
  </si>
  <si>
    <t>895 94-1111.R00</t>
  </si>
  <si>
    <t>Zřízení vpusti uliční z dílců typ UV - 50 normální</t>
  </si>
  <si>
    <t>592-243</t>
  </si>
  <si>
    <t>PREFA díly uliční vpustě bez kalníku</t>
  </si>
  <si>
    <t>837 39-5121.RT2</t>
  </si>
  <si>
    <t>Výsek a montáž kamenin. odbočky na potrubí DN 400 včetně dodávky trouby DN 400 a odbočky DN 400/200</t>
  </si>
  <si>
    <t>286-1476</t>
  </si>
  <si>
    <t>Adaptér AWADOCK DN 200 na kameninu</t>
  </si>
  <si>
    <t>83739</t>
  </si>
  <si>
    <t>Vyfrézování otvoru pro odbočku vč její montáže</t>
  </si>
  <si>
    <t>891 24-7211.R00</t>
  </si>
  <si>
    <t>Demontáž hydrantů nadzemních DN 80</t>
  </si>
  <si>
    <t>891 24-7111.R00</t>
  </si>
  <si>
    <t>Montáž hydrantů podzemních DN 80</t>
  </si>
  <si>
    <t>422-73602</t>
  </si>
  <si>
    <t>Hydrant podzemní PN 16 DN 80 krycí hloubka 1500  dvojitě jištěný AVK VOD-KA 12.1.4</t>
  </si>
  <si>
    <t>899 40-1113.R00</t>
  </si>
  <si>
    <t>Osazení poklopů litinových hydrantových</t>
  </si>
  <si>
    <t>422-91460</t>
  </si>
  <si>
    <t>Poklop AVK uliční hydrantový 7.2.15 V</t>
  </si>
  <si>
    <t>99</t>
  </si>
  <si>
    <t>Staveništní přesun hmot</t>
  </si>
  <si>
    <t>998 27-6101.R00</t>
  </si>
  <si>
    <t>Přesun hmot, trubní vedení plastová, otevř. výkop</t>
  </si>
  <si>
    <t>998 22-2011.R00</t>
  </si>
  <si>
    <t>Přesun hmot, pozemní komunikace, kryt z kameniva</t>
  </si>
  <si>
    <t>102,15+6,38+1,81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</si>
</sst>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  <numFmt numFmtId="169" formatCode="dd/mm/yy"/>
    <numFmt numFmtId="170" formatCode="#,##0.00&quot; Kč&quot;"/>
    <numFmt numFmtId="171" formatCode="0.0"/>
    <numFmt numFmtId="172" formatCode="#,##0.00000"/>
  </numFmts>
  <fonts count="9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63"/>
      <name val="Trebuchet MS"/>
      <family val="0"/>
    </font>
    <font>
      <sz val="7"/>
      <color indexed="55"/>
      <name val="Trebuchet MS"/>
      <family val="0"/>
    </font>
    <font>
      <sz val="8"/>
      <color indexed="20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>
      <alignment/>
      <protection/>
    </xf>
    <xf numFmtId="0" fontId="76" fillId="0" borderId="0" applyNumberForma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5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55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ont="1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ont="1" applyFill="1" applyBorder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24" xfId="0" applyFont="1" applyBorder="1" applyAlignment="1" applyProtection="1">
      <alignment horizontal="left" vertical="center"/>
      <protection/>
    </xf>
    <xf numFmtId="0" fontId="7" fillId="35" borderId="25" xfId="0" applyFont="1" applyFill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23" xfId="0" applyFont="1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30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30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30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2" xfId="0" applyBorder="1" applyAlignment="1">
      <alignment horizontal="left" vertical="center"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0" fillId="35" borderId="0" xfId="0" applyFill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32" xfId="0" applyFont="1" applyBorder="1" applyAlignment="1" applyProtection="1">
      <alignment horizontal="left" vertical="center"/>
      <protection/>
    </xf>
    <xf numFmtId="0" fontId="24" fillId="0" borderId="32" xfId="0" applyFont="1" applyBorder="1" applyAlignment="1">
      <alignment horizontal="left" vertical="center"/>
    </xf>
    <xf numFmtId="164" fontId="24" fillId="0" borderId="32" xfId="0" applyNumberFormat="1" applyFont="1" applyBorder="1" applyAlignment="1" applyProtection="1">
      <alignment horizontal="righ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 applyProtection="1">
      <alignment horizontal="left" vertical="center"/>
      <protection/>
    </xf>
    <xf numFmtId="0" fontId="22" fillId="0" borderId="32" xfId="0" applyFont="1" applyBorder="1" applyAlignment="1">
      <alignment horizontal="left" vertical="center"/>
    </xf>
    <xf numFmtId="164" fontId="22" fillId="0" borderId="32" xfId="0" applyNumberFormat="1" applyFont="1" applyBorder="1" applyAlignment="1" applyProtection="1">
      <alignment horizontal="righ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6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0" fontId="0" fillId="0" borderId="29" xfId="0" applyBorder="1" applyAlignment="1" applyProtection="1">
      <alignment horizontal="left" vertical="center"/>
      <protection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13" xfId="0" applyFont="1" applyBorder="1" applyAlignment="1">
      <alignment horizontal="left"/>
    </xf>
    <xf numFmtId="0" fontId="27" fillId="0" borderId="30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8" fillId="0" borderId="13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13" xfId="0" applyFont="1" applyBorder="1" applyAlignment="1">
      <alignment horizontal="left" vertical="center"/>
    </xf>
    <xf numFmtId="0" fontId="28" fillId="0" borderId="30" xfId="0" applyFont="1" applyBorder="1" applyAlignment="1" applyProtection="1">
      <alignment horizontal="left" vertical="center"/>
      <protection/>
    </xf>
    <xf numFmtId="0" fontId="28" fillId="0" borderId="24" xfId="0" applyFont="1" applyBorder="1" applyAlignment="1" applyProtection="1">
      <alignment horizontal="left" vertical="center"/>
      <protection/>
    </xf>
    <xf numFmtId="0" fontId="28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13" xfId="0" applyFont="1" applyBorder="1" applyAlignment="1">
      <alignment horizontal="left" vertical="center"/>
    </xf>
    <xf numFmtId="0" fontId="30" fillId="0" borderId="30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29" fillId="0" borderId="0" xfId="0" applyFont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0" borderId="30" xfId="0" applyFont="1" applyBorder="1" applyAlignment="1" applyProtection="1">
      <alignment horizontal="left" vertical="center"/>
      <protection/>
    </xf>
    <xf numFmtId="0" fontId="31" fillId="0" borderId="24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30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6" xfId="0" applyFont="1" applyBorder="1" applyAlignment="1" applyProtection="1">
      <alignment horizontal="center" vertical="center"/>
      <protection/>
    </xf>
    <xf numFmtId="49" fontId="33" fillId="0" borderId="36" xfId="0" applyNumberFormat="1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left" vertical="center" wrapText="1"/>
      <protection/>
    </xf>
    <xf numFmtId="0" fontId="33" fillId="0" borderId="36" xfId="0" applyFont="1" applyBorder="1" applyAlignment="1" applyProtection="1">
      <alignment horizontal="center" vertical="center" wrapText="1"/>
      <protection/>
    </xf>
    <xf numFmtId="168" fontId="33" fillId="0" borderId="36" xfId="0" applyNumberFormat="1" applyFont="1" applyBorder="1" applyAlignment="1" applyProtection="1">
      <alignment horizontal="right" vertical="center"/>
      <protection/>
    </xf>
    <xf numFmtId="164" fontId="33" fillId="34" borderId="36" xfId="0" applyNumberFormat="1" applyFont="1" applyFill="1" applyBorder="1" applyAlignment="1">
      <alignment horizontal="right" vertical="center"/>
    </xf>
    <xf numFmtId="164" fontId="33" fillId="0" borderId="36" xfId="0" applyNumberFormat="1" applyFont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horizontal="left" vertical="center"/>
    </xf>
    <xf numFmtId="0" fontId="33" fillId="34" borderId="36" xfId="0" applyFont="1" applyFill="1" applyBorder="1" applyAlignment="1">
      <alignment horizontal="left" vertical="center" wrapText="1"/>
    </xf>
    <xf numFmtId="0" fontId="33" fillId="0" borderId="0" xfId="0" applyFont="1" applyAlignment="1" applyProtection="1">
      <alignment horizontal="center" vertical="center" wrapText="1"/>
      <protection/>
    </xf>
    <xf numFmtId="0" fontId="28" fillId="0" borderId="31" xfId="0" applyFont="1" applyBorder="1" applyAlignment="1" applyProtection="1">
      <alignment horizontal="left" vertical="center"/>
      <protection/>
    </xf>
    <xf numFmtId="0" fontId="28" fillId="0" borderId="32" xfId="0" applyFont="1" applyBorder="1" applyAlignment="1" applyProtection="1">
      <alignment horizontal="left" vertical="center"/>
      <protection/>
    </xf>
    <xf numFmtId="0" fontId="28" fillId="0" borderId="33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76" fillId="33" borderId="0" xfId="37" applyFill="1" applyAlignment="1">
      <alignment horizontal="left" vertical="top"/>
    </xf>
    <xf numFmtId="0" fontId="91" fillId="0" borderId="0" xfId="37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92" fillId="33" borderId="0" xfId="37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92" fillId="33" borderId="0" xfId="37" applyFont="1" applyFill="1" applyAlignment="1" applyProtection="1">
      <alignment horizontal="left" vertical="center"/>
      <protection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21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2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0" fontId="19" fillId="0" borderId="43" xfId="0" applyFont="1" applyBorder="1" applyAlignment="1">
      <alignment vertical="center"/>
    </xf>
    <xf numFmtId="0" fontId="19" fillId="0" borderId="43" xfId="0" applyFont="1" applyBorder="1" applyAlignment="1">
      <alignment horizontal="left"/>
    </xf>
    <xf numFmtId="0" fontId="16" fillId="0" borderId="43" xfId="0" applyFont="1" applyBorder="1" applyAlignment="1">
      <alignment/>
    </xf>
    <xf numFmtId="0" fontId="0" fillId="0" borderId="40" xfId="0" applyFont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2" xfId="0" applyFont="1" applyBorder="1" applyAlignment="1">
      <alignment vertical="top"/>
    </xf>
    <xf numFmtId="0" fontId="0" fillId="0" borderId="43" xfId="0" applyFont="1" applyBorder="1" applyAlignment="1">
      <alignment vertical="top"/>
    </xf>
    <xf numFmtId="0" fontId="0" fillId="0" borderId="44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5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0" xfId="0" applyFont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/>
      <protection/>
    </xf>
    <xf numFmtId="0" fontId="92" fillId="33" borderId="0" xfId="37" applyFont="1" applyFill="1" applyAlignment="1">
      <alignment horizontal="left" vertical="center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/>
    </xf>
    <xf numFmtId="0" fontId="19" fillId="0" borderId="43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57" fillId="0" borderId="0" xfId="36" applyFont="1" applyBorder="1" applyAlignment="1">
      <alignment horizontal="center"/>
      <protection/>
    </xf>
    <xf numFmtId="0" fontId="56" fillId="0" borderId="0" xfId="36">
      <alignment/>
      <protection/>
    </xf>
    <xf numFmtId="0" fontId="56" fillId="0" borderId="45" xfId="36" applyFont="1" applyBorder="1">
      <alignment/>
      <protection/>
    </xf>
    <xf numFmtId="0" fontId="56" fillId="0" borderId="46" xfId="36" applyBorder="1">
      <alignment/>
      <protection/>
    </xf>
    <xf numFmtId="0" fontId="56" fillId="0" borderId="47" xfId="36" applyFont="1" applyBorder="1">
      <alignment/>
      <protection/>
    </xf>
    <xf numFmtId="0" fontId="56" fillId="0" borderId="48" xfId="36" applyFont="1" applyBorder="1">
      <alignment/>
      <protection/>
    </xf>
    <xf numFmtId="0" fontId="56" fillId="0" borderId="49" xfId="36" applyBorder="1">
      <alignment/>
      <protection/>
    </xf>
    <xf numFmtId="49" fontId="58" fillId="36" borderId="50" xfId="36" applyNumberFormat="1" applyFont="1" applyFill="1" applyBorder="1">
      <alignment/>
      <protection/>
    </xf>
    <xf numFmtId="49" fontId="56" fillId="36" borderId="14" xfId="36" applyNumberFormat="1" applyFill="1" applyBorder="1">
      <alignment/>
      <protection/>
    </xf>
    <xf numFmtId="0" fontId="59" fillId="36" borderId="0" xfId="36" applyFont="1" applyFill="1" applyBorder="1">
      <alignment/>
      <protection/>
    </xf>
    <xf numFmtId="0" fontId="56" fillId="36" borderId="0" xfId="36" applyFill="1" applyBorder="1">
      <alignment/>
      <protection/>
    </xf>
    <xf numFmtId="0" fontId="56" fillId="0" borderId="13" xfId="36" applyBorder="1">
      <alignment/>
      <protection/>
    </xf>
    <xf numFmtId="0" fontId="56" fillId="0" borderId="51" xfId="36" applyBorder="1">
      <alignment/>
      <protection/>
    </xf>
    <xf numFmtId="0" fontId="56" fillId="0" borderId="52" xfId="36" applyFont="1" applyBorder="1">
      <alignment/>
      <protection/>
    </xf>
    <xf numFmtId="0" fontId="56" fillId="0" borderId="12" xfId="36" applyBorder="1">
      <alignment/>
      <protection/>
    </xf>
    <xf numFmtId="0" fontId="56" fillId="0" borderId="11" xfId="36" applyFont="1" applyBorder="1">
      <alignment/>
      <protection/>
    </xf>
    <xf numFmtId="0" fontId="56" fillId="0" borderId="10" xfId="36" applyFont="1" applyBorder="1">
      <alignment/>
      <protection/>
    </xf>
    <xf numFmtId="0" fontId="56" fillId="0" borderId="53" xfId="36" applyBorder="1">
      <alignment/>
      <protection/>
    </xf>
    <xf numFmtId="49" fontId="56" fillId="0" borderId="13" xfId="36" applyNumberFormat="1" applyBorder="1" applyAlignment="1">
      <alignment horizontal="left"/>
      <protection/>
    </xf>
    <xf numFmtId="0" fontId="56" fillId="0" borderId="54" xfId="36" applyFont="1" applyBorder="1">
      <alignment/>
      <protection/>
    </xf>
    <xf numFmtId="0" fontId="56" fillId="0" borderId="55" xfId="36" applyBorder="1">
      <alignment/>
      <protection/>
    </xf>
    <xf numFmtId="0" fontId="60" fillId="0" borderId="56" xfId="36" applyFont="1" applyBorder="1" applyAlignment="1">
      <alignment horizontal="left"/>
      <protection/>
    </xf>
    <xf numFmtId="0" fontId="56" fillId="0" borderId="10" xfId="36" applyNumberFormat="1" applyFont="1" applyBorder="1">
      <alignment/>
      <protection/>
    </xf>
    <xf numFmtId="0" fontId="56" fillId="0" borderId="11" xfId="36" applyNumberFormat="1" applyBorder="1">
      <alignment/>
      <protection/>
    </xf>
    <xf numFmtId="0" fontId="56" fillId="0" borderId="53" xfId="36" applyNumberFormat="1" applyBorder="1">
      <alignment/>
      <protection/>
    </xf>
    <xf numFmtId="0" fontId="56" fillId="0" borderId="0" xfId="36" applyNumberFormat="1">
      <alignment/>
      <protection/>
    </xf>
    <xf numFmtId="3" fontId="56" fillId="0" borderId="53" xfId="36" applyNumberFormat="1" applyBorder="1">
      <alignment/>
      <protection/>
    </xf>
    <xf numFmtId="0" fontId="56" fillId="0" borderId="57" xfId="36" applyFont="1" applyBorder="1">
      <alignment/>
      <protection/>
    </xf>
    <xf numFmtId="0" fontId="56" fillId="0" borderId="58" xfId="36" applyBorder="1">
      <alignment/>
      <protection/>
    </xf>
    <xf numFmtId="0" fontId="56" fillId="0" borderId="50" xfId="36" applyFont="1" applyBorder="1">
      <alignment/>
      <protection/>
    </xf>
    <xf numFmtId="0" fontId="56" fillId="0" borderId="0" xfId="36" applyBorder="1">
      <alignment/>
      <protection/>
    </xf>
    <xf numFmtId="0" fontId="56" fillId="0" borderId="0" xfId="36" applyFont="1" applyBorder="1" applyAlignment="1">
      <alignment horizontal="right"/>
      <protection/>
    </xf>
    <xf numFmtId="0" fontId="56" fillId="0" borderId="0" xfId="36" applyFont="1" applyBorder="1" applyAlignment="1">
      <alignment horizontal="center"/>
      <protection/>
    </xf>
    <xf numFmtId="3" fontId="56" fillId="0" borderId="0" xfId="36" applyNumberFormat="1">
      <alignment/>
      <protection/>
    </xf>
    <xf numFmtId="0" fontId="61" fillId="0" borderId="59" xfId="36" applyFont="1" applyBorder="1" applyAlignment="1">
      <alignment horizontal="left"/>
      <protection/>
    </xf>
    <xf numFmtId="0" fontId="57" fillId="0" borderId="60" xfId="36" applyFont="1" applyBorder="1" applyAlignment="1">
      <alignment horizontal="center" vertical="center"/>
      <protection/>
    </xf>
    <xf numFmtId="0" fontId="61" fillId="0" borderId="61" xfId="36" applyFont="1" applyBorder="1" applyAlignment="1">
      <alignment horizontal="left"/>
      <protection/>
    </xf>
    <xf numFmtId="0" fontId="56" fillId="0" borderId="62" xfId="36" applyBorder="1" applyAlignment="1">
      <alignment horizontal="left"/>
      <protection/>
    </xf>
    <xf numFmtId="0" fontId="56" fillId="0" borderId="63" xfId="36" applyBorder="1" applyAlignment="1">
      <alignment horizontal="center"/>
      <protection/>
    </xf>
    <xf numFmtId="0" fontId="61" fillId="0" borderId="63" xfId="36" applyFont="1" applyBorder="1" applyAlignment="1">
      <alignment horizontal="center"/>
      <protection/>
    </xf>
    <xf numFmtId="0" fontId="56" fillId="0" borderId="64" xfId="36" applyBorder="1">
      <alignment/>
      <protection/>
    </xf>
    <xf numFmtId="0" fontId="56" fillId="0" borderId="20" xfId="36" applyFont="1" applyBorder="1">
      <alignment/>
      <protection/>
    </xf>
    <xf numFmtId="3" fontId="56" fillId="0" borderId="59" xfId="36" applyNumberFormat="1" applyBorder="1">
      <alignment/>
      <protection/>
    </xf>
    <xf numFmtId="0" fontId="56" fillId="0" borderId="65" xfId="36" applyBorder="1">
      <alignment/>
      <protection/>
    </xf>
    <xf numFmtId="3" fontId="56" fillId="0" borderId="66" xfId="36" applyNumberFormat="1" applyBorder="1">
      <alignment/>
      <protection/>
    </xf>
    <xf numFmtId="0" fontId="56" fillId="0" borderId="67" xfId="36" applyBorder="1">
      <alignment/>
      <protection/>
    </xf>
    <xf numFmtId="3" fontId="56" fillId="0" borderId="68" xfId="36" applyNumberFormat="1" applyBorder="1">
      <alignment/>
      <protection/>
    </xf>
    <xf numFmtId="3" fontId="56" fillId="0" borderId="55" xfId="36" applyNumberFormat="1" applyBorder="1">
      <alignment/>
      <protection/>
    </xf>
    <xf numFmtId="0" fontId="56" fillId="0" borderId="56" xfId="36" applyBorder="1">
      <alignment/>
      <protection/>
    </xf>
    <xf numFmtId="0" fontId="56" fillId="0" borderId="69" xfId="36" applyFont="1" applyBorder="1">
      <alignment/>
      <protection/>
    </xf>
    <xf numFmtId="0" fontId="56" fillId="0" borderId="70" xfId="36" applyFont="1" applyBorder="1">
      <alignment/>
      <protection/>
    </xf>
    <xf numFmtId="3" fontId="56" fillId="0" borderId="71" xfId="36" applyNumberFormat="1" applyBorder="1">
      <alignment/>
      <protection/>
    </xf>
    <xf numFmtId="0" fontId="56" fillId="0" borderId="72" xfId="36" applyFont="1" applyBorder="1">
      <alignment/>
      <protection/>
    </xf>
    <xf numFmtId="3" fontId="56" fillId="0" borderId="73" xfId="36" applyNumberFormat="1" applyBorder="1">
      <alignment/>
      <protection/>
    </xf>
    <xf numFmtId="0" fontId="56" fillId="0" borderId="74" xfId="36" applyBorder="1">
      <alignment/>
      <protection/>
    </xf>
    <xf numFmtId="0" fontId="56" fillId="0" borderId="0" xfId="36" applyBorder="1" applyAlignment="1">
      <alignment horizontal="right"/>
      <protection/>
    </xf>
    <xf numFmtId="169" fontId="56" fillId="0" borderId="0" xfId="36" applyNumberFormat="1" applyBorder="1">
      <alignment/>
      <protection/>
    </xf>
    <xf numFmtId="0" fontId="56" fillId="0" borderId="57" xfId="36" applyNumberFormat="1" applyBorder="1" applyAlignment="1">
      <alignment horizontal="right"/>
      <protection/>
    </xf>
    <xf numFmtId="170" fontId="56" fillId="0" borderId="55" xfId="36" applyNumberFormat="1" applyBorder="1">
      <alignment/>
      <protection/>
    </xf>
    <xf numFmtId="170" fontId="56" fillId="0" borderId="0" xfId="36" applyNumberFormat="1" applyBorder="1">
      <alignment/>
      <protection/>
    </xf>
    <xf numFmtId="0" fontId="56" fillId="0" borderId="10" xfId="36" applyNumberFormat="1" applyBorder="1" applyAlignment="1">
      <alignment horizontal="right"/>
      <protection/>
    </xf>
    <xf numFmtId="0" fontId="62" fillId="0" borderId="72" xfId="36" applyFont="1" applyFill="1" applyBorder="1">
      <alignment/>
      <protection/>
    </xf>
    <xf numFmtId="0" fontId="62" fillId="0" borderId="73" xfId="36" applyFont="1" applyFill="1" applyBorder="1">
      <alignment/>
      <protection/>
    </xf>
    <xf numFmtId="0" fontId="62" fillId="0" borderId="75" xfId="36" applyFont="1" applyFill="1" applyBorder="1">
      <alignment/>
      <protection/>
    </xf>
    <xf numFmtId="170" fontId="62" fillId="0" borderId="73" xfId="36" applyNumberFormat="1" applyFont="1" applyFill="1" applyBorder="1">
      <alignment/>
      <protection/>
    </xf>
    <xf numFmtId="0" fontId="62" fillId="0" borderId="76" xfId="36" applyFont="1" applyFill="1" applyBorder="1">
      <alignment/>
      <protection/>
    </xf>
    <xf numFmtId="0" fontId="62" fillId="0" borderId="0" xfId="36" applyFont="1">
      <alignment/>
      <protection/>
    </xf>
    <xf numFmtId="0" fontId="56" fillId="0" borderId="0" xfId="36" applyFont="1" applyAlignment="1">
      <alignment/>
      <protection/>
    </xf>
    <xf numFmtId="0" fontId="63" fillId="0" borderId="0" xfId="36" applyFont="1" applyBorder="1" applyAlignment="1">
      <alignment horizontal="left" vertical="top" wrapText="1"/>
      <protection/>
    </xf>
    <xf numFmtId="0" fontId="56" fillId="0" borderId="0" xfId="36" applyAlignment="1">
      <alignment vertical="top" wrapText="1"/>
      <protection/>
    </xf>
    <xf numFmtId="0" fontId="56" fillId="0" borderId="0" xfId="36" applyBorder="1" applyAlignment="1">
      <alignment horizontal="left" wrapText="1"/>
      <protection/>
    </xf>
    <xf numFmtId="0" fontId="56" fillId="0" borderId="77" xfId="48" applyFont="1" applyBorder="1" applyAlignment="1">
      <alignment horizontal="center"/>
      <protection/>
    </xf>
    <xf numFmtId="0" fontId="59" fillId="0" borderId="78" xfId="48" applyFont="1" applyBorder="1">
      <alignment/>
      <protection/>
    </xf>
    <xf numFmtId="0" fontId="56" fillId="0" borderId="78" xfId="48" applyBorder="1">
      <alignment/>
      <protection/>
    </xf>
    <xf numFmtId="0" fontId="56" fillId="0" borderId="78" xfId="48" applyBorder="1" applyAlignment="1">
      <alignment horizontal="right"/>
      <protection/>
    </xf>
    <xf numFmtId="0" fontId="56" fillId="0" borderId="78" xfId="48" applyFont="1" applyBorder="1">
      <alignment/>
      <protection/>
    </xf>
    <xf numFmtId="0" fontId="56" fillId="0" borderId="78" xfId="36" applyNumberFormat="1" applyBorder="1" applyAlignment="1">
      <alignment horizontal="left"/>
      <protection/>
    </xf>
    <xf numFmtId="0" fontId="56" fillId="0" borderId="79" xfId="36" applyNumberFormat="1" applyBorder="1">
      <alignment/>
      <protection/>
    </xf>
    <xf numFmtId="0" fontId="56" fillId="0" borderId="80" xfId="48" applyFont="1" applyBorder="1" applyAlignment="1">
      <alignment horizontal="center"/>
      <protection/>
    </xf>
    <xf numFmtId="0" fontId="59" fillId="0" borderId="81" xfId="48" applyFont="1" applyBorder="1">
      <alignment/>
      <protection/>
    </xf>
    <xf numFmtId="0" fontId="56" fillId="0" borderId="81" xfId="48" applyBorder="1">
      <alignment/>
      <protection/>
    </xf>
    <xf numFmtId="0" fontId="56" fillId="0" borderId="81" xfId="48" applyBorder="1" applyAlignment="1">
      <alignment horizontal="right"/>
      <protection/>
    </xf>
    <xf numFmtId="0" fontId="56" fillId="0" borderId="82" xfId="48" applyFont="1" applyBorder="1" applyAlignment="1">
      <alignment horizontal="left" shrinkToFit="1"/>
      <protection/>
    </xf>
    <xf numFmtId="49" fontId="57" fillId="0" borderId="0" xfId="36" applyNumberFormat="1" applyFont="1" applyBorder="1" applyAlignment="1">
      <alignment horizontal="center"/>
      <protection/>
    </xf>
    <xf numFmtId="49" fontId="61" fillId="0" borderId="61" xfId="36" applyNumberFormat="1" applyFont="1" applyFill="1" applyBorder="1">
      <alignment/>
      <protection/>
    </xf>
    <xf numFmtId="0" fontId="61" fillId="0" borderId="62" xfId="36" applyFont="1" applyFill="1" applyBorder="1">
      <alignment/>
      <protection/>
    </xf>
    <xf numFmtId="0" fontId="61" fillId="0" borderId="63" xfId="36" applyFont="1" applyFill="1" applyBorder="1">
      <alignment/>
      <protection/>
    </xf>
    <xf numFmtId="0" fontId="61" fillId="0" borderId="83" xfId="36" applyFont="1" applyFill="1" applyBorder="1">
      <alignment/>
      <protection/>
    </xf>
    <xf numFmtId="0" fontId="61" fillId="0" borderId="84" xfId="36" applyFont="1" applyFill="1" applyBorder="1">
      <alignment/>
      <protection/>
    </xf>
    <xf numFmtId="0" fontId="61" fillId="0" borderId="85" xfId="36" applyFont="1" applyFill="1" applyBorder="1">
      <alignment/>
      <protection/>
    </xf>
    <xf numFmtId="49" fontId="64" fillId="0" borderId="50" xfId="36" applyNumberFormat="1" applyFont="1" applyFill="1" applyBorder="1">
      <alignment/>
      <protection/>
    </xf>
    <xf numFmtId="0" fontId="64" fillId="0" borderId="0" xfId="36" applyFont="1" applyFill="1" applyBorder="1">
      <alignment/>
      <protection/>
    </xf>
    <xf numFmtId="0" fontId="56" fillId="0" borderId="0" xfId="36" applyFill="1" applyBorder="1">
      <alignment/>
      <protection/>
    </xf>
    <xf numFmtId="3" fontId="56" fillId="0" borderId="51" xfId="36" applyNumberFormat="1" applyFont="1" applyFill="1" applyBorder="1">
      <alignment/>
      <protection/>
    </xf>
    <xf numFmtId="3" fontId="56" fillId="0" borderId="14" xfId="36" applyNumberFormat="1" applyFont="1" applyFill="1" applyBorder="1">
      <alignment/>
      <protection/>
    </xf>
    <xf numFmtId="3" fontId="56" fillId="0" borderId="86" xfId="36" applyNumberFormat="1" applyFont="1" applyFill="1" applyBorder="1">
      <alignment/>
      <protection/>
    </xf>
    <xf numFmtId="3" fontId="56" fillId="0" borderId="87" xfId="36" applyNumberFormat="1" applyFont="1" applyFill="1" applyBorder="1">
      <alignment/>
      <protection/>
    </xf>
    <xf numFmtId="0" fontId="61" fillId="0" borderId="61" xfId="36" applyFont="1" applyFill="1" applyBorder="1">
      <alignment/>
      <protection/>
    </xf>
    <xf numFmtId="3" fontId="61" fillId="0" borderId="63" xfId="36" applyNumberFormat="1" applyFont="1" applyFill="1" applyBorder="1">
      <alignment/>
      <protection/>
    </xf>
    <xf numFmtId="3" fontId="61" fillId="0" borderId="83" xfId="36" applyNumberFormat="1" applyFont="1" applyFill="1" applyBorder="1">
      <alignment/>
      <protection/>
    </xf>
    <xf numFmtId="3" fontId="61" fillId="0" borderId="84" xfId="36" applyNumberFormat="1" applyFont="1" applyFill="1" applyBorder="1">
      <alignment/>
      <protection/>
    </xf>
    <xf numFmtId="3" fontId="61" fillId="0" borderId="85" xfId="36" applyNumberFormat="1" applyFont="1" applyFill="1" applyBorder="1">
      <alignment/>
      <protection/>
    </xf>
    <xf numFmtId="0" fontId="61" fillId="0" borderId="0" xfId="36" applyFont="1">
      <alignment/>
      <protection/>
    </xf>
    <xf numFmtId="0" fontId="57" fillId="0" borderId="0" xfId="36" applyFont="1" applyFill="1" applyBorder="1" applyAlignment="1">
      <alignment horizontal="center"/>
      <protection/>
    </xf>
    <xf numFmtId="0" fontId="56" fillId="0" borderId="0" xfId="36" applyFill="1">
      <alignment/>
      <protection/>
    </xf>
    <xf numFmtId="0" fontId="61" fillId="0" borderId="65" xfId="36" applyFont="1" applyFill="1" applyBorder="1">
      <alignment/>
      <protection/>
    </xf>
    <xf numFmtId="0" fontId="61" fillId="0" borderId="66" xfId="36" applyFont="1" applyFill="1" applyBorder="1">
      <alignment/>
      <protection/>
    </xf>
    <xf numFmtId="0" fontId="56" fillId="0" borderId="88" xfId="36" applyFill="1" applyBorder="1">
      <alignment/>
      <protection/>
    </xf>
    <xf numFmtId="0" fontId="61" fillId="0" borderId="89" xfId="36" applyFont="1" applyFill="1" applyBorder="1" applyAlignment="1">
      <alignment horizontal="right"/>
      <protection/>
    </xf>
    <xf numFmtId="0" fontId="61" fillId="0" borderId="66" xfId="36" applyFont="1" applyFill="1" applyBorder="1" applyAlignment="1">
      <alignment horizontal="right"/>
      <protection/>
    </xf>
    <xf numFmtId="0" fontId="61" fillId="0" borderId="67" xfId="36" applyFont="1" applyFill="1" applyBorder="1" applyAlignment="1">
      <alignment horizontal="center"/>
      <protection/>
    </xf>
    <xf numFmtId="4" fontId="60" fillId="0" borderId="66" xfId="36" applyNumberFormat="1" applyFont="1" applyFill="1" applyBorder="1" applyAlignment="1">
      <alignment horizontal="right"/>
      <protection/>
    </xf>
    <xf numFmtId="4" fontId="60" fillId="0" borderId="88" xfId="36" applyNumberFormat="1" applyFont="1" applyFill="1" applyBorder="1" applyAlignment="1">
      <alignment horizontal="right"/>
      <protection/>
    </xf>
    <xf numFmtId="0" fontId="56" fillId="0" borderId="70" xfId="36" applyFont="1" applyFill="1" applyBorder="1">
      <alignment/>
      <protection/>
    </xf>
    <xf numFmtId="0" fontId="56" fillId="0" borderId="20" xfId="36" applyFont="1" applyFill="1" applyBorder="1">
      <alignment/>
      <protection/>
    </xf>
    <xf numFmtId="0" fontId="56" fillId="0" borderId="90" xfId="36" applyFont="1" applyFill="1" applyBorder="1">
      <alignment/>
      <protection/>
    </xf>
    <xf numFmtId="3" fontId="56" fillId="0" borderId="69" xfId="36" applyNumberFormat="1" applyFont="1" applyFill="1" applyBorder="1" applyAlignment="1">
      <alignment horizontal="right"/>
      <protection/>
    </xf>
    <xf numFmtId="171" fontId="56" fillId="0" borderId="91" xfId="36" applyNumberFormat="1" applyFont="1" applyFill="1" applyBorder="1" applyAlignment="1">
      <alignment horizontal="right"/>
      <protection/>
    </xf>
    <xf numFmtId="3" fontId="56" fillId="0" borderId="21" xfId="36" applyNumberFormat="1" applyFont="1" applyFill="1" applyBorder="1" applyAlignment="1">
      <alignment horizontal="right"/>
      <protection/>
    </xf>
    <xf numFmtId="4" fontId="56" fillId="0" borderId="20" xfId="36" applyNumberFormat="1" applyFont="1" applyFill="1" applyBorder="1" applyAlignment="1">
      <alignment horizontal="right"/>
      <protection/>
    </xf>
    <xf numFmtId="3" fontId="56" fillId="0" borderId="90" xfId="36" applyNumberFormat="1" applyFont="1" applyFill="1" applyBorder="1" applyAlignment="1">
      <alignment horizontal="right"/>
      <protection/>
    </xf>
    <xf numFmtId="0" fontId="56" fillId="0" borderId="72" xfId="36" applyFill="1" applyBorder="1">
      <alignment/>
      <protection/>
    </xf>
    <xf numFmtId="0" fontId="61" fillId="0" borderId="73" xfId="36" applyFont="1" applyFill="1" applyBorder="1">
      <alignment/>
      <protection/>
    </xf>
    <xf numFmtId="0" fontId="56" fillId="0" borderId="73" xfId="36" applyFill="1" applyBorder="1">
      <alignment/>
      <protection/>
    </xf>
    <xf numFmtId="4" fontId="56" fillId="0" borderId="92" xfId="36" applyNumberFormat="1" applyFill="1" applyBorder="1">
      <alignment/>
      <protection/>
    </xf>
    <xf numFmtId="4" fontId="56" fillId="0" borderId="72" xfId="36" applyNumberFormat="1" applyFill="1" applyBorder="1">
      <alignment/>
      <protection/>
    </xf>
    <xf numFmtId="4" fontId="56" fillId="0" borderId="73" xfId="36" applyNumberFormat="1" applyFill="1" applyBorder="1">
      <alignment/>
      <protection/>
    </xf>
    <xf numFmtId="3" fontId="61" fillId="0" borderId="92" xfId="36" applyNumberFormat="1" applyFont="1" applyFill="1" applyBorder="1" applyAlignment="1">
      <alignment horizontal="right"/>
      <protection/>
    </xf>
    <xf numFmtId="3" fontId="64" fillId="0" borderId="0" xfId="36" applyNumberFormat="1" applyFont="1">
      <alignment/>
      <protection/>
    </xf>
    <xf numFmtId="4" fontId="64" fillId="0" borderId="0" xfId="36" applyNumberFormat="1" applyFont="1">
      <alignment/>
      <protection/>
    </xf>
    <xf numFmtId="4" fontId="56" fillId="0" borderId="0" xfId="36" applyNumberFormat="1">
      <alignment/>
      <protection/>
    </xf>
    <xf numFmtId="0" fontId="65" fillId="0" borderId="0" xfId="48" applyFont="1" applyBorder="1" applyAlignment="1">
      <alignment horizontal="center"/>
      <protection/>
    </xf>
    <xf numFmtId="0" fontId="56" fillId="0" borderId="0" xfId="48">
      <alignment/>
      <protection/>
    </xf>
    <xf numFmtId="0" fontId="66" fillId="0" borderId="0" xfId="48" applyFont="1" applyAlignment="1">
      <alignment horizontal="center"/>
      <protection/>
    </xf>
    <xf numFmtId="0" fontId="67" fillId="0" borderId="0" xfId="48" applyFont="1" applyAlignment="1">
      <alignment horizontal="center"/>
      <protection/>
    </xf>
    <xf numFmtId="0" fontId="67" fillId="0" borderId="0" xfId="48" applyFont="1" applyAlignment="1">
      <alignment horizontal="right"/>
      <protection/>
    </xf>
    <xf numFmtId="0" fontId="56" fillId="0" borderId="78" xfId="48" applyFont="1" applyBorder="1" applyAlignment="1">
      <alignment horizontal="center"/>
      <protection/>
    </xf>
    <xf numFmtId="0" fontId="56" fillId="0" borderId="78" xfId="48" applyBorder="1" applyAlignment="1">
      <alignment horizontal="left"/>
      <protection/>
    </xf>
    <xf numFmtId="0" fontId="56" fillId="0" borderId="79" xfId="48" applyBorder="1">
      <alignment/>
      <protection/>
    </xf>
    <xf numFmtId="49" fontId="56" fillId="0" borderId="80" xfId="48" applyNumberFormat="1" applyFont="1" applyBorder="1" applyAlignment="1">
      <alignment horizontal="center"/>
      <protection/>
    </xf>
    <xf numFmtId="0" fontId="56" fillId="0" borderId="82" xfId="48" applyBorder="1" applyAlignment="1">
      <alignment horizontal="left" shrinkToFit="1"/>
      <protection/>
    </xf>
    <xf numFmtId="0" fontId="64" fillId="0" borderId="0" xfId="48" applyFont="1" applyFill="1">
      <alignment/>
      <protection/>
    </xf>
    <xf numFmtId="0" fontId="56" fillId="0" borderId="0" xfId="48" applyFont="1" applyFill="1">
      <alignment/>
      <protection/>
    </xf>
    <xf numFmtId="0" fontId="56" fillId="0" borderId="0" xfId="48" applyFill="1">
      <alignment/>
      <protection/>
    </xf>
    <xf numFmtId="0" fontId="56" fillId="0" borderId="0" xfId="48" applyFill="1" applyAlignment="1">
      <alignment horizontal="right"/>
      <protection/>
    </xf>
    <xf numFmtId="0" fontId="56" fillId="0" borderId="0" xfId="48" applyFill="1" applyAlignment="1">
      <alignment/>
      <protection/>
    </xf>
    <xf numFmtId="49" fontId="60" fillId="0" borderId="91" xfId="48" applyNumberFormat="1" applyFont="1" applyFill="1" applyBorder="1">
      <alignment/>
      <protection/>
    </xf>
    <xf numFmtId="0" fontId="60" fillId="0" borderId="56" xfId="48" applyFont="1" applyFill="1" applyBorder="1" applyAlignment="1">
      <alignment horizontal="center"/>
      <protection/>
    </xf>
    <xf numFmtId="0" fontId="60" fillId="0" borderId="91" xfId="48" applyFont="1" applyFill="1" applyBorder="1" applyAlignment="1">
      <alignment horizontal="center"/>
      <protection/>
    </xf>
    <xf numFmtId="0" fontId="60" fillId="0" borderId="56" xfId="48" applyNumberFormat="1" applyFont="1" applyFill="1" applyBorder="1" applyAlignment="1">
      <alignment horizontal="center"/>
      <protection/>
    </xf>
    <xf numFmtId="0" fontId="68" fillId="0" borderId="91" xfId="48" applyFont="1" applyFill="1" applyBorder="1">
      <alignment/>
      <protection/>
    </xf>
    <xf numFmtId="0" fontId="61" fillId="0" borderId="86" xfId="48" applyFont="1" applyFill="1" applyBorder="1" applyAlignment="1">
      <alignment horizontal="center"/>
      <protection/>
    </xf>
    <xf numFmtId="49" fontId="61" fillId="0" borderId="86" xfId="48" applyNumberFormat="1" applyFont="1" applyFill="1" applyBorder="1" applyAlignment="1">
      <alignment horizontal="left"/>
      <protection/>
    </xf>
    <xf numFmtId="0" fontId="61" fillId="0" borderId="86" xfId="48" applyFont="1" applyFill="1" applyBorder="1">
      <alignment/>
      <protection/>
    </xf>
    <xf numFmtId="0" fontId="56" fillId="0" borderId="86" xfId="48" applyFill="1" applyBorder="1" applyAlignment="1">
      <alignment horizontal="center"/>
      <protection/>
    </xf>
    <xf numFmtId="0" fontId="56" fillId="0" borderId="86" xfId="48" applyNumberFormat="1" applyFill="1" applyBorder="1" applyAlignment="1">
      <alignment horizontal="right"/>
      <protection/>
    </xf>
    <xf numFmtId="0" fontId="56" fillId="0" borderId="86" xfId="48" applyNumberFormat="1" applyFill="1" applyBorder="1">
      <alignment/>
      <protection/>
    </xf>
    <xf numFmtId="0" fontId="63" fillId="0" borderId="93" xfId="48" applyNumberFormat="1" applyFont="1" applyFill="1" applyBorder="1">
      <alignment/>
      <protection/>
    </xf>
    <xf numFmtId="0" fontId="69" fillId="0" borderId="0" xfId="48" applyFont="1">
      <alignment/>
      <protection/>
    </xf>
    <xf numFmtId="0" fontId="56" fillId="0" borderId="86" xfId="48" applyFont="1" applyFill="1" applyBorder="1" applyAlignment="1">
      <alignment horizontal="center"/>
      <protection/>
    </xf>
    <xf numFmtId="49" fontId="56" fillId="0" borderId="86" xfId="48" applyNumberFormat="1" applyFont="1" applyFill="1" applyBorder="1" applyAlignment="1">
      <alignment horizontal="left"/>
      <protection/>
    </xf>
    <xf numFmtId="0" fontId="56" fillId="0" borderId="86" xfId="48" applyFont="1" applyFill="1" applyBorder="1" applyAlignment="1">
      <alignment wrapText="1"/>
      <protection/>
    </xf>
    <xf numFmtId="49" fontId="56" fillId="0" borderId="86" xfId="48" applyNumberFormat="1" applyFont="1" applyFill="1" applyBorder="1" applyAlignment="1">
      <alignment horizontal="center" shrinkToFit="1"/>
      <protection/>
    </xf>
    <xf numFmtId="4" fontId="56" fillId="0" borderId="86" xfId="48" applyNumberFormat="1" applyFont="1" applyFill="1" applyBorder="1" applyAlignment="1">
      <alignment horizontal="right"/>
      <protection/>
    </xf>
    <xf numFmtId="4" fontId="56" fillId="0" borderId="86" xfId="48" applyNumberFormat="1" applyFont="1" applyFill="1" applyBorder="1">
      <alignment/>
      <protection/>
    </xf>
    <xf numFmtId="172" fontId="56" fillId="0" borderId="86" xfId="48" applyNumberFormat="1" applyFont="1" applyFill="1" applyBorder="1">
      <alignment/>
      <protection/>
    </xf>
    <xf numFmtId="0" fontId="64" fillId="0" borderId="86" xfId="48" applyFont="1" applyFill="1" applyBorder="1" applyAlignment="1">
      <alignment horizontal="center"/>
      <protection/>
    </xf>
    <xf numFmtId="49" fontId="64" fillId="0" borderId="86" xfId="48" applyNumberFormat="1" applyFont="1" applyFill="1" applyBorder="1" applyAlignment="1">
      <alignment horizontal="left"/>
      <protection/>
    </xf>
    <xf numFmtId="0" fontId="70" fillId="0" borderId="13" xfId="48" applyFont="1" applyFill="1" applyBorder="1" applyAlignment="1">
      <alignment horizontal="left" wrapText="1"/>
      <protection/>
    </xf>
    <xf numFmtId="4" fontId="70" fillId="0" borderId="86" xfId="48" applyNumberFormat="1" applyFont="1" applyFill="1" applyBorder="1" applyAlignment="1">
      <alignment horizontal="right" wrapText="1"/>
      <protection/>
    </xf>
    <xf numFmtId="0" fontId="70" fillId="0" borderId="86" xfId="48" applyFont="1" applyFill="1" applyBorder="1" applyAlignment="1">
      <alignment horizontal="left" wrapText="1"/>
      <protection/>
    </xf>
    <xf numFmtId="0" fontId="56" fillId="0" borderId="86" xfId="48" applyFill="1" applyBorder="1">
      <alignment/>
      <protection/>
    </xf>
    <xf numFmtId="0" fontId="70" fillId="0" borderId="86" xfId="36" applyFont="1" applyFill="1" applyBorder="1" applyAlignment="1">
      <alignment horizontal="right"/>
      <protection/>
    </xf>
    <xf numFmtId="0" fontId="56" fillId="0" borderId="94" xfId="48" applyFill="1" applyBorder="1" applyAlignment="1">
      <alignment horizontal="center"/>
      <protection/>
    </xf>
    <xf numFmtId="49" fontId="59" fillId="0" borderId="94" xfId="48" applyNumberFormat="1" applyFont="1" applyFill="1" applyBorder="1" applyAlignment="1">
      <alignment horizontal="left"/>
      <protection/>
    </xf>
    <xf numFmtId="0" fontId="59" fillId="0" borderId="94" xfId="48" applyFont="1" applyFill="1" applyBorder="1">
      <alignment/>
      <protection/>
    </xf>
    <xf numFmtId="4" fontId="56" fillId="0" borderId="94" xfId="48" applyNumberFormat="1" applyFill="1" applyBorder="1" applyAlignment="1">
      <alignment horizontal="right"/>
      <protection/>
    </xf>
    <xf numFmtId="4" fontId="61" fillId="0" borderId="94" xfId="48" applyNumberFormat="1" applyFont="1" applyFill="1" applyBorder="1">
      <alignment/>
      <protection/>
    </xf>
    <xf numFmtId="0" fontId="61" fillId="0" borderId="94" xfId="48" applyFont="1" applyFill="1" applyBorder="1">
      <alignment/>
      <protection/>
    </xf>
    <xf numFmtId="172" fontId="61" fillId="0" borderId="94" xfId="48" applyNumberFormat="1" applyFont="1" applyFill="1" applyBorder="1">
      <alignment/>
      <protection/>
    </xf>
    <xf numFmtId="3" fontId="56" fillId="0" borderId="0" xfId="48" applyNumberFormat="1">
      <alignment/>
      <protection/>
    </xf>
    <xf numFmtId="0" fontId="56" fillId="0" borderId="0" xfId="48" applyBorder="1">
      <alignment/>
      <protection/>
    </xf>
    <xf numFmtId="0" fontId="71" fillId="0" borderId="0" xfId="48" applyFont="1" applyAlignment="1">
      <alignment/>
      <protection/>
    </xf>
    <xf numFmtId="0" fontId="56" fillId="0" borderId="0" xfId="48" applyAlignment="1">
      <alignment horizontal="right"/>
      <protection/>
    </xf>
    <xf numFmtId="0" fontId="72" fillId="0" borderId="0" xfId="48" applyFont="1" applyBorder="1">
      <alignment/>
      <protection/>
    </xf>
    <xf numFmtId="3" fontId="72" fillId="0" borderId="0" xfId="48" applyNumberFormat="1" applyFont="1" applyBorder="1" applyAlignment="1">
      <alignment horizontal="right"/>
      <protection/>
    </xf>
    <xf numFmtId="4" fontId="72" fillId="0" borderId="0" xfId="48" applyNumberFormat="1" applyFont="1" applyBorder="1">
      <alignment/>
      <protection/>
    </xf>
    <xf numFmtId="0" fontId="71" fillId="0" borderId="0" xfId="48" applyFont="1" applyBorder="1" applyAlignment="1">
      <alignment/>
      <protection/>
    </xf>
    <xf numFmtId="0" fontId="56" fillId="0" borderId="0" xfId="48" applyBorder="1" applyAlignment="1">
      <alignment horizontal="right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POL.XLS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53A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1D08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A65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453A6.tmp" descr="C:\KROSplusData\System\Temp\rad453A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81D08.tmp" descr="C:\KROSplusData\System\Temp\rad81D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1" name="rad4A655.tmp" descr="C:\KROSplusData\System\Temp\rad4A65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905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93;rny\Desktop\Sd&#237;len&#233;%20dokumenty\_AKCE%20NEUKON&#268;EN&#201;\JOSTA,%2015-1156%20MK%20Na%20Dr&#225;&#382;k&#225;ch\profese\2477%20MK%20N&#193;CHOD%20NA%20DR&#193;&#381;K&#193;CH%20C%20&#8211;%20slep&#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0">
        <row r="4">
          <cell r="C4" t="str">
            <v>ODVODNĚNÍ</v>
          </cell>
        </row>
        <row r="6">
          <cell r="C6" t="str">
            <v>2477 OPRAVA MK NÁCHOD NA DRÁŽKÁCH</v>
          </cell>
        </row>
      </sheetData>
      <sheetData sheetId="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8">
          <cell r="H18">
            <v>0</v>
          </cell>
        </row>
      </sheetData>
      <sheetData sheetId="2">
        <row r="7">
          <cell r="B7" t="str">
            <v>1</v>
          </cell>
          <cell r="C7" t="str">
            <v>Zemní práce</v>
          </cell>
        </row>
        <row r="36"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</row>
        <row r="37">
          <cell r="B37" t="str">
            <v>4</v>
          </cell>
          <cell r="C37" t="str">
            <v>Vodorovné konstrukce</v>
          </cell>
        </row>
        <row r="41"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</row>
        <row r="42">
          <cell r="B42" t="str">
            <v>5</v>
          </cell>
          <cell r="C42" t="str">
            <v>Komunikace</v>
          </cell>
        </row>
        <row r="47"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</row>
        <row r="48">
          <cell r="B48" t="str">
            <v>8</v>
          </cell>
          <cell r="C48" t="str">
            <v>Trubní vedení</v>
          </cell>
        </row>
        <row r="68"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</row>
        <row r="69">
          <cell r="B69" t="str">
            <v>99</v>
          </cell>
          <cell r="C69" t="str">
            <v>Staveništní přesun hmot</v>
          </cell>
        </row>
        <row r="73"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" defaultRowHeight="12" customHeight="1"/>
  <cols>
    <col min="1" max="1" width="9" style="2" customWidth="1"/>
    <col min="2" max="2" width="1.83203125" style="2" customWidth="1"/>
    <col min="3" max="3" width="4.5" style="2" customWidth="1"/>
    <col min="4" max="33" width="2.83203125" style="2" customWidth="1"/>
    <col min="34" max="34" width="3.5" style="2" customWidth="1"/>
    <col min="35" max="35" width="34" style="2" customWidth="1"/>
    <col min="36" max="37" width="2.66015625" style="2" customWidth="1"/>
    <col min="38" max="38" width="9" style="2" customWidth="1"/>
    <col min="39" max="39" width="3.5" style="2" customWidth="1"/>
    <col min="40" max="40" width="14.33203125" style="2" customWidth="1"/>
    <col min="41" max="41" width="8" style="2" customWidth="1"/>
    <col min="42" max="42" width="4.5" style="2" customWidth="1"/>
    <col min="43" max="43" width="16.83203125" style="2" customWidth="1"/>
    <col min="44" max="44" width="14.66015625" style="2" customWidth="1"/>
    <col min="45" max="46" width="27.66015625" style="2" hidden="1" customWidth="1"/>
    <col min="47" max="47" width="26.83203125" style="2" hidden="1" customWidth="1"/>
    <col min="48" max="52" width="23.33203125" style="2" hidden="1" customWidth="1"/>
    <col min="53" max="53" width="20.5" style="2" hidden="1" customWidth="1"/>
    <col min="54" max="54" width="26.83203125" style="2" hidden="1" customWidth="1"/>
    <col min="55" max="56" width="20.5" style="2" hidden="1" customWidth="1"/>
    <col min="57" max="57" width="71.33203125" style="2" customWidth="1"/>
    <col min="58" max="70" width="11.5" style="1" customWidth="1"/>
    <col min="71" max="91" width="11.5" style="2" hidden="1" customWidth="1"/>
    <col min="92" max="16384" width="11.5" style="1" customWidth="1"/>
  </cols>
  <sheetData>
    <row r="1" spans="1:256" s="3" customFormat="1" ht="21.75" customHeight="1">
      <c r="A1" s="233" t="s">
        <v>0</v>
      </c>
      <c r="B1" s="234"/>
      <c r="C1" s="234"/>
      <c r="D1" s="235" t="s">
        <v>1</v>
      </c>
      <c r="E1" s="234"/>
      <c r="F1" s="234"/>
      <c r="G1" s="234"/>
      <c r="H1" s="234"/>
      <c r="I1" s="234"/>
      <c r="J1" s="234"/>
      <c r="K1" s="236" t="s">
        <v>596</v>
      </c>
      <c r="L1" s="236"/>
      <c r="M1" s="236"/>
      <c r="N1" s="236"/>
      <c r="O1" s="236"/>
      <c r="P1" s="236"/>
      <c r="Q1" s="236"/>
      <c r="R1" s="236"/>
      <c r="S1" s="236"/>
      <c r="T1" s="234"/>
      <c r="U1" s="234"/>
      <c r="V1" s="234"/>
      <c r="W1" s="236" t="s">
        <v>597</v>
      </c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2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4" t="s">
        <v>5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347"/>
      <c r="AS2" s="313"/>
      <c r="AT2" s="313"/>
      <c r="AU2" s="313"/>
      <c r="AV2" s="313"/>
      <c r="AW2" s="313"/>
      <c r="AX2" s="313"/>
      <c r="AY2" s="313"/>
      <c r="AZ2" s="313"/>
      <c r="BA2" s="313"/>
      <c r="BB2" s="313"/>
      <c r="BC2" s="313"/>
      <c r="BD2" s="313"/>
      <c r="BE2" s="313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1"/>
      <c r="D4" s="12" t="s">
        <v>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10</v>
      </c>
      <c r="BE4" s="15" t="s">
        <v>11</v>
      </c>
      <c r="BS4" s="6" t="s">
        <v>12</v>
      </c>
    </row>
    <row r="5" spans="2:71" s="2" customFormat="1" ht="15" customHeight="1">
      <c r="B5" s="10"/>
      <c r="C5" s="11"/>
      <c r="D5" s="16" t="s">
        <v>13</v>
      </c>
      <c r="E5" s="11"/>
      <c r="F5" s="11"/>
      <c r="G5" s="11"/>
      <c r="H5" s="11"/>
      <c r="I5" s="11"/>
      <c r="J5" s="11"/>
      <c r="K5" s="316" t="s">
        <v>14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11"/>
      <c r="AQ5" s="13"/>
      <c r="BE5" s="312" t="s">
        <v>15</v>
      </c>
      <c r="BS5" s="6" t="s">
        <v>6</v>
      </c>
    </row>
    <row r="6" spans="2:71" s="2" customFormat="1" ht="37.5" customHeight="1">
      <c r="B6" s="10"/>
      <c r="C6" s="11"/>
      <c r="D6" s="18" t="s">
        <v>16</v>
      </c>
      <c r="E6" s="11"/>
      <c r="F6" s="11"/>
      <c r="G6" s="11"/>
      <c r="H6" s="11"/>
      <c r="I6" s="11"/>
      <c r="J6" s="11"/>
      <c r="K6" s="318" t="s">
        <v>17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11"/>
      <c r="AQ6" s="13"/>
      <c r="BE6" s="313"/>
      <c r="BS6" s="6" t="s">
        <v>18</v>
      </c>
    </row>
    <row r="7" spans="2:71" s="2" customFormat="1" ht="15" customHeight="1">
      <c r="B7" s="10"/>
      <c r="C7" s="11"/>
      <c r="D7" s="19" t="s">
        <v>19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20</v>
      </c>
      <c r="AL7" s="11"/>
      <c r="AM7" s="11"/>
      <c r="AN7" s="17"/>
      <c r="AO7" s="11"/>
      <c r="AP7" s="11"/>
      <c r="AQ7" s="13"/>
      <c r="BE7" s="313"/>
      <c r="BS7" s="6" t="s">
        <v>18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313"/>
      <c r="BS8" s="6" t="s">
        <v>18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313"/>
      <c r="BS9" s="6" t="s">
        <v>18</v>
      </c>
    </row>
    <row r="10" spans="2:71" s="2" customFormat="1" ht="15" customHeight="1">
      <c r="B10" s="10"/>
      <c r="C10" s="11"/>
      <c r="D10" s="19" t="s">
        <v>25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26</v>
      </c>
      <c r="AL10" s="11"/>
      <c r="AM10" s="11"/>
      <c r="AN10" s="17" t="s">
        <v>27</v>
      </c>
      <c r="AO10" s="11"/>
      <c r="AP10" s="11"/>
      <c r="AQ10" s="13"/>
      <c r="BE10" s="313"/>
      <c r="BS10" s="6" t="s">
        <v>18</v>
      </c>
    </row>
    <row r="11" spans="2:71" s="2" customFormat="1" ht="18.75" customHeight="1">
      <c r="B11" s="10"/>
      <c r="C11" s="11"/>
      <c r="D11" s="11"/>
      <c r="E11" s="17" t="s">
        <v>28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29</v>
      </c>
      <c r="AL11" s="11"/>
      <c r="AM11" s="11"/>
      <c r="AN11" s="17"/>
      <c r="AO11" s="11"/>
      <c r="AP11" s="11"/>
      <c r="AQ11" s="13"/>
      <c r="BE11" s="313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313"/>
      <c r="BS12" s="6" t="s">
        <v>18</v>
      </c>
    </row>
    <row r="13" spans="2:71" s="2" customFormat="1" ht="15" customHeight="1">
      <c r="B13" s="10"/>
      <c r="C13" s="11"/>
      <c r="D13" s="19" t="s">
        <v>30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26</v>
      </c>
      <c r="AL13" s="11"/>
      <c r="AM13" s="11"/>
      <c r="AN13" s="21" t="s">
        <v>31</v>
      </c>
      <c r="AO13" s="11"/>
      <c r="AP13" s="11"/>
      <c r="AQ13" s="13"/>
      <c r="BE13" s="313"/>
      <c r="BS13" s="6" t="s">
        <v>18</v>
      </c>
    </row>
    <row r="14" spans="2:71" s="2" customFormat="1" ht="13.5" customHeight="1">
      <c r="B14" s="10"/>
      <c r="C14" s="11"/>
      <c r="D14" s="11"/>
      <c r="E14" s="319" t="s">
        <v>31</v>
      </c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19" t="s">
        <v>29</v>
      </c>
      <c r="AL14" s="11"/>
      <c r="AM14" s="11"/>
      <c r="AN14" s="21" t="s">
        <v>31</v>
      </c>
      <c r="AO14" s="11"/>
      <c r="AP14" s="11"/>
      <c r="AQ14" s="13"/>
      <c r="BE14" s="313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313"/>
      <c r="BS15" s="6" t="s">
        <v>4</v>
      </c>
    </row>
    <row r="16" spans="2:71" s="2" customFormat="1" ht="15" customHeight="1">
      <c r="B16" s="10"/>
      <c r="C16" s="11"/>
      <c r="D16" s="19" t="s">
        <v>32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26</v>
      </c>
      <c r="AL16" s="11"/>
      <c r="AM16" s="11"/>
      <c r="AN16" s="17" t="s">
        <v>33</v>
      </c>
      <c r="AO16" s="11"/>
      <c r="AP16" s="11"/>
      <c r="AQ16" s="13"/>
      <c r="BE16" s="313"/>
      <c r="BS16" s="6" t="s">
        <v>4</v>
      </c>
    </row>
    <row r="17" spans="2:71" s="2" customFormat="1" ht="18.75" customHeight="1">
      <c r="B17" s="10"/>
      <c r="C17" s="11"/>
      <c r="D17" s="11"/>
      <c r="E17" s="17" t="s">
        <v>34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29</v>
      </c>
      <c r="AL17" s="11"/>
      <c r="AM17" s="11"/>
      <c r="AN17" s="17" t="s">
        <v>35</v>
      </c>
      <c r="AO17" s="11"/>
      <c r="AP17" s="11"/>
      <c r="AQ17" s="13"/>
      <c r="BE17" s="313"/>
      <c r="BS17" s="6" t="s">
        <v>36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313"/>
      <c r="BS18" s="6" t="s">
        <v>6</v>
      </c>
    </row>
    <row r="19" spans="2:71" s="2" customFormat="1" ht="15" customHeight="1">
      <c r="B19" s="10"/>
      <c r="C19" s="11"/>
      <c r="D19" s="19" t="s">
        <v>37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313"/>
      <c r="BS19" s="6" t="s">
        <v>6</v>
      </c>
    </row>
    <row r="20" spans="2:71" s="2" customFormat="1" ht="321.75" customHeight="1">
      <c r="B20" s="10"/>
      <c r="C20" s="11"/>
      <c r="D20" s="11"/>
      <c r="E20" s="320" t="s">
        <v>38</v>
      </c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11"/>
      <c r="AP20" s="11"/>
      <c r="AQ20" s="13"/>
      <c r="BE20" s="313"/>
      <c r="BS20" s="6" t="s">
        <v>4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313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313"/>
    </row>
    <row r="23" spans="2:57" s="6" customFormat="1" ht="26.25" customHeight="1">
      <c r="B23" s="23"/>
      <c r="C23" s="24"/>
      <c r="D23" s="25" t="s">
        <v>39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321">
        <f>ROUND($AG$51,2)</f>
        <v>0</v>
      </c>
      <c r="AL23" s="322"/>
      <c r="AM23" s="322"/>
      <c r="AN23" s="322"/>
      <c r="AO23" s="322"/>
      <c r="AP23" s="24"/>
      <c r="AQ23" s="27"/>
      <c r="BE23" s="314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314"/>
    </row>
    <row r="25" spans="2:57" s="6" customFormat="1" ht="12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323" t="s">
        <v>40</v>
      </c>
      <c r="M25" s="324"/>
      <c r="N25" s="324"/>
      <c r="O25" s="324"/>
      <c r="P25" s="24"/>
      <c r="Q25" s="24"/>
      <c r="R25" s="24"/>
      <c r="S25" s="24"/>
      <c r="T25" s="24"/>
      <c r="U25" s="24"/>
      <c r="V25" s="24"/>
      <c r="W25" s="323" t="s">
        <v>41</v>
      </c>
      <c r="X25" s="324"/>
      <c r="Y25" s="324"/>
      <c r="Z25" s="324"/>
      <c r="AA25" s="324"/>
      <c r="AB25" s="324"/>
      <c r="AC25" s="324"/>
      <c r="AD25" s="324"/>
      <c r="AE25" s="324"/>
      <c r="AF25" s="24"/>
      <c r="AG25" s="24"/>
      <c r="AH25" s="24"/>
      <c r="AI25" s="24"/>
      <c r="AJ25" s="24"/>
      <c r="AK25" s="323" t="s">
        <v>42</v>
      </c>
      <c r="AL25" s="324"/>
      <c r="AM25" s="324"/>
      <c r="AN25" s="324"/>
      <c r="AO25" s="324"/>
      <c r="AP25" s="24"/>
      <c r="AQ25" s="27"/>
      <c r="BE25" s="314"/>
    </row>
    <row r="26" spans="2:57" s="6" customFormat="1" ht="15" customHeight="1">
      <c r="B26" s="29"/>
      <c r="C26" s="30"/>
      <c r="D26" s="30" t="s">
        <v>43</v>
      </c>
      <c r="E26" s="30"/>
      <c r="F26" s="30" t="s">
        <v>44</v>
      </c>
      <c r="G26" s="30"/>
      <c r="H26" s="30"/>
      <c r="I26" s="30"/>
      <c r="J26" s="30"/>
      <c r="K26" s="30"/>
      <c r="L26" s="325">
        <v>0.21</v>
      </c>
      <c r="M26" s="326"/>
      <c r="N26" s="326"/>
      <c r="O26" s="326"/>
      <c r="P26" s="30"/>
      <c r="Q26" s="30"/>
      <c r="R26" s="30"/>
      <c r="S26" s="30"/>
      <c r="T26" s="30"/>
      <c r="U26" s="30"/>
      <c r="V26" s="30"/>
      <c r="W26" s="327">
        <f>ROUND($AZ$51,2)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30"/>
      <c r="AG26" s="30"/>
      <c r="AH26" s="30"/>
      <c r="AI26" s="30"/>
      <c r="AJ26" s="30"/>
      <c r="AK26" s="327">
        <f>ROUND($AV$51,2)</f>
        <v>0</v>
      </c>
      <c r="AL26" s="326"/>
      <c r="AM26" s="326"/>
      <c r="AN26" s="326"/>
      <c r="AO26" s="326"/>
      <c r="AP26" s="30"/>
      <c r="AQ26" s="31"/>
      <c r="BE26" s="315"/>
    </row>
    <row r="27" spans="2:57" s="6" customFormat="1" ht="15" customHeight="1">
      <c r="B27" s="29"/>
      <c r="C27" s="30"/>
      <c r="D27" s="30"/>
      <c r="E27" s="30"/>
      <c r="F27" s="30" t="s">
        <v>45</v>
      </c>
      <c r="G27" s="30"/>
      <c r="H27" s="30"/>
      <c r="I27" s="30"/>
      <c r="J27" s="30"/>
      <c r="K27" s="30"/>
      <c r="L27" s="325">
        <v>0.15</v>
      </c>
      <c r="M27" s="326"/>
      <c r="N27" s="326"/>
      <c r="O27" s="326"/>
      <c r="P27" s="30"/>
      <c r="Q27" s="30"/>
      <c r="R27" s="30"/>
      <c r="S27" s="30"/>
      <c r="T27" s="30"/>
      <c r="U27" s="30"/>
      <c r="V27" s="30"/>
      <c r="W27" s="327">
        <f>ROUND($BA$51,2)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30"/>
      <c r="AG27" s="30"/>
      <c r="AH27" s="30"/>
      <c r="AI27" s="30"/>
      <c r="AJ27" s="30"/>
      <c r="AK27" s="327">
        <f>ROUND($AW$51,2)</f>
        <v>0</v>
      </c>
      <c r="AL27" s="326"/>
      <c r="AM27" s="326"/>
      <c r="AN27" s="326"/>
      <c r="AO27" s="326"/>
      <c r="AP27" s="30"/>
      <c r="AQ27" s="31"/>
      <c r="BE27" s="315"/>
    </row>
    <row r="28" spans="2:57" s="6" customFormat="1" ht="15" customHeight="1" hidden="1">
      <c r="B28" s="29"/>
      <c r="C28" s="30"/>
      <c r="D28" s="30"/>
      <c r="E28" s="30"/>
      <c r="F28" s="30" t="s">
        <v>46</v>
      </c>
      <c r="G28" s="30"/>
      <c r="H28" s="30"/>
      <c r="I28" s="30"/>
      <c r="J28" s="30"/>
      <c r="K28" s="30"/>
      <c r="L28" s="325">
        <v>0.21</v>
      </c>
      <c r="M28" s="326"/>
      <c r="N28" s="326"/>
      <c r="O28" s="326"/>
      <c r="P28" s="30"/>
      <c r="Q28" s="30"/>
      <c r="R28" s="30"/>
      <c r="S28" s="30"/>
      <c r="T28" s="30"/>
      <c r="U28" s="30"/>
      <c r="V28" s="30"/>
      <c r="W28" s="327">
        <f>ROUND($BB$51,2)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30"/>
      <c r="AG28" s="30"/>
      <c r="AH28" s="30"/>
      <c r="AI28" s="30"/>
      <c r="AJ28" s="30"/>
      <c r="AK28" s="327">
        <v>0</v>
      </c>
      <c r="AL28" s="326"/>
      <c r="AM28" s="326"/>
      <c r="AN28" s="326"/>
      <c r="AO28" s="326"/>
      <c r="AP28" s="30"/>
      <c r="AQ28" s="31"/>
      <c r="BE28" s="315"/>
    </row>
    <row r="29" spans="2:57" s="6" customFormat="1" ht="15" customHeight="1" hidden="1">
      <c r="B29" s="29"/>
      <c r="C29" s="30"/>
      <c r="D29" s="30"/>
      <c r="E29" s="30"/>
      <c r="F29" s="30" t="s">
        <v>47</v>
      </c>
      <c r="G29" s="30"/>
      <c r="H29" s="30"/>
      <c r="I29" s="30"/>
      <c r="J29" s="30"/>
      <c r="K29" s="30"/>
      <c r="L29" s="325">
        <v>0.15</v>
      </c>
      <c r="M29" s="326"/>
      <c r="N29" s="326"/>
      <c r="O29" s="326"/>
      <c r="P29" s="30"/>
      <c r="Q29" s="30"/>
      <c r="R29" s="30"/>
      <c r="S29" s="30"/>
      <c r="T29" s="30"/>
      <c r="U29" s="30"/>
      <c r="V29" s="30"/>
      <c r="W29" s="327">
        <f>ROUND($BC$51,2)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30"/>
      <c r="AG29" s="30"/>
      <c r="AH29" s="30"/>
      <c r="AI29" s="30"/>
      <c r="AJ29" s="30"/>
      <c r="AK29" s="327">
        <v>0</v>
      </c>
      <c r="AL29" s="326"/>
      <c r="AM29" s="326"/>
      <c r="AN29" s="326"/>
      <c r="AO29" s="326"/>
      <c r="AP29" s="30"/>
      <c r="AQ29" s="31"/>
      <c r="BE29" s="315"/>
    </row>
    <row r="30" spans="2:57" s="6" customFormat="1" ht="15" customHeight="1" hidden="1">
      <c r="B30" s="29"/>
      <c r="C30" s="30"/>
      <c r="D30" s="30"/>
      <c r="E30" s="30"/>
      <c r="F30" s="30" t="s">
        <v>48</v>
      </c>
      <c r="G30" s="30"/>
      <c r="H30" s="30"/>
      <c r="I30" s="30"/>
      <c r="J30" s="30"/>
      <c r="K30" s="30"/>
      <c r="L30" s="325">
        <v>0</v>
      </c>
      <c r="M30" s="326"/>
      <c r="N30" s="326"/>
      <c r="O30" s="326"/>
      <c r="P30" s="30"/>
      <c r="Q30" s="30"/>
      <c r="R30" s="30"/>
      <c r="S30" s="30"/>
      <c r="T30" s="30"/>
      <c r="U30" s="30"/>
      <c r="V30" s="30"/>
      <c r="W30" s="327">
        <f>ROUND($BD$51,2)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30"/>
      <c r="AG30" s="30"/>
      <c r="AH30" s="30"/>
      <c r="AI30" s="30"/>
      <c r="AJ30" s="30"/>
      <c r="AK30" s="327">
        <v>0</v>
      </c>
      <c r="AL30" s="326"/>
      <c r="AM30" s="326"/>
      <c r="AN30" s="326"/>
      <c r="AO30" s="326"/>
      <c r="AP30" s="30"/>
      <c r="AQ30" s="31"/>
      <c r="BE30" s="315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314"/>
    </row>
    <row r="32" spans="2:57" s="6" customFormat="1" ht="26.25" customHeight="1">
      <c r="B32" s="23"/>
      <c r="C32" s="32"/>
      <c r="D32" s="33" t="s">
        <v>49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50</v>
      </c>
      <c r="U32" s="34"/>
      <c r="V32" s="34"/>
      <c r="W32" s="34"/>
      <c r="X32" s="328" t="s">
        <v>51</v>
      </c>
      <c r="Y32" s="329"/>
      <c r="Z32" s="329"/>
      <c r="AA32" s="329"/>
      <c r="AB32" s="329"/>
      <c r="AC32" s="34"/>
      <c r="AD32" s="34"/>
      <c r="AE32" s="34"/>
      <c r="AF32" s="34"/>
      <c r="AG32" s="34"/>
      <c r="AH32" s="34"/>
      <c r="AI32" s="34"/>
      <c r="AJ32" s="34"/>
      <c r="AK32" s="330">
        <f>SUM($AK$23:$AK$30)</f>
        <v>0</v>
      </c>
      <c r="AL32" s="329"/>
      <c r="AM32" s="329"/>
      <c r="AN32" s="329"/>
      <c r="AO32" s="331"/>
      <c r="AP32" s="32"/>
      <c r="AQ32" s="37"/>
      <c r="BE32" s="314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13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OprMKNaDrazkachVB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16</v>
      </c>
      <c r="D42" s="49"/>
      <c r="E42" s="49"/>
      <c r="F42" s="49"/>
      <c r="G42" s="49"/>
      <c r="H42" s="49"/>
      <c r="I42" s="49"/>
      <c r="J42" s="49"/>
      <c r="K42" s="49"/>
      <c r="L42" s="332" t="str">
        <f>$K$6</f>
        <v>Oprava MK v Náchodě, ul.Na Drážkách - Varianta B (RoadCem)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3.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Náchod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334" t="str">
        <f>IF($AN$8="","",$AN$8)</f>
        <v>04.05.2015</v>
      </c>
      <c r="AN44" s="324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7.25" customHeight="1">
      <c r="B46" s="23"/>
      <c r="C46" s="19" t="s">
        <v>25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Město Náchod, Masarykovo náměstí 40, Náchod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32</v>
      </c>
      <c r="AJ46" s="24"/>
      <c r="AK46" s="24"/>
      <c r="AL46" s="24"/>
      <c r="AM46" s="316" t="str">
        <f>IF($E$17="","",$E$17)</f>
        <v>JOSTA, s.r.o., Palachova 1742, Náchod</v>
      </c>
      <c r="AN46" s="324"/>
      <c r="AO46" s="324"/>
      <c r="AP46" s="324"/>
      <c r="AQ46" s="24"/>
      <c r="AR46" s="43"/>
      <c r="AS46" s="335" t="s">
        <v>53</v>
      </c>
      <c r="AT46" s="336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3.5" customHeight="1">
      <c r="B47" s="23"/>
      <c r="C47" s="19" t="s">
        <v>30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337"/>
      <c r="AT47" s="314"/>
      <c r="BD47" s="55"/>
    </row>
    <row r="48" spans="2:56" s="6" customFormat="1" ht="11.25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338"/>
      <c r="AT48" s="324"/>
      <c r="AU48" s="24"/>
      <c r="AV48" s="24"/>
      <c r="AW48" s="24"/>
      <c r="AX48" s="24"/>
      <c r="AY48" s="24"/>
      <c r="AZ48" s="24"/>
      <c r="BA48" s="24"/>
      <c r="BB48" s="24"/>
      <c r="BC48" s="24"/>
      <c r="BD48" s="56"/>
    </row>
    <row r="49" spans="2:56" s="6" customFormat="1" ht="30" customHeight="1">
      <c r="B49" s="23"/>
      <c r="C49" s="351" t="s">
        <v>54</v>
      </c>
      <c r="D49" s="329"/>
      <c r="E49" s="329"/>
      <c r="F49" s="329"/>
      <c r="G49" s="329"/>
      <c r="H49" s="34"/>
      <c r="I49" s="339" t="s">
        <v>55</v>
      </c>
      <c r="J49" s="329"/>
      <c r="K49" s="329"/>
      <c r="L49" s="329"/>
      <c r="M49" s="329"/>
      <c r="N49" s="329"/>
      <c r="O49" s="329"/>
      <c r="P49" s="329"/>
      <c r="Q49" s="329"/>
      <c r="R49" s="329"/>
      <c r="S49" s="329"/>
      <c r="T49" s="329"/>
      <c r="U49" s="329"/>
      <c r="V49" s="329"/>
      <c r="W49" s="329"/>
      <c r="X49" s="329"/>
      <c r="Y49" s="329"/>
      <c r="Z49" s="329"/>
      <c r="AA49" s="329"/>
      <c r="AB49" s="329"/>
      <c r="AC49" s="329"/>
      <c r="AD49" s="329"/>
      <c r="AE49" s="329"/>
      <c r="AF49" s="329"/>
      <c r="AG49" s="340" t="s">
        <v>56</v>
      </c>
      <c r="AH49" s="329"/>
      <c r="AI49" s="329"/>
      <c r="AJ49" s="329"/>
      <c r="AK49" s="329"/>
      <c r="AL49" s="329"/>
      <c r="AM49" s="329"/>
      <c r="AN49" s="339" t="s">
        <v>57</v>
      </c>
      <c r="AO49" s="329"/>
      <c r="AP49" s="329"/>
      <c r="AQ49" s="57" t="s">
        <v>58</v>
      </c>
      <c r="AR49" s="43"/>
      <c r="AS49" s="58" t="s">
        <v>59</v>
      </c>
      <c r="AT49" s="59" t="s">
        <v>60</v>
      </c>
      <c r="AU49" s="59" t="s">
        <v>61</v>
      </c>
      <c r="AV49" s="59" t="s">
        <v>62</v>
      </c>
      <c r="AW49" s="59" t="s">
        <v>63</v>
      </c>
      <c r="AX49" s="59" t="s">
        <v>64</v>
      </c>
      <c r="AY49" s="59" t="s">
        <v>65</v>
      </c>
      <c r="AZ49" s="59" t="s">
        <v>66</v>
      </c>
      <c r="BA49" s="59" t="s">
        <v>67</v>
      </c>
      <c r="BB49" s="59" t="s">
        <v>68</v>
      </c>
      <c r="BC49" s="59" t="s">
        <v>69</v>
      </c>
      <c r="BD49" s="60" t="s">
        <v>70</v>
      </c>
    </row>
    <row r="50" spans="2:56" s="6" customFormat="1" ht="11.25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1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3"/>
    </row>
    <row r="51" spans="2:76" s="47" customFormat="1" ht="33" customHeight="1">
      <c r="B51" s="48"/>
      <c r="C51" s="64" t="s">
        <v>71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345">
        <f>ROUND($AG$52,2)</f>
        <v>0</v>
      </c>
      <c r="AH51" s="346"/>
      <c r="AI51" s="346"/>
      <c r="AJ51" s="346"/>
      <c r="AK51" s="346"/>
      <c r="AL51" s="346"/>
      <c r="AM51" s="346"/>
      <c r="AN51" s="345">
        <f>SUM($AG$51,$AT$51)</f>
        <v>0</v>
      </c>
      <c r="AO51" s="346"/>
      <c r="AP51" s="346"/>
      <c r="AQ51" s="66"/>
      <c r="AR51" s="50"/>
      <c r="AS51" s="67">
        <f>ROUND($AS$52,2)</f>
        <v>0</v>
      </c>
      <c r="AT51" s="68">
        <f>ROUND(SUM($AV$51:$AW$51),2)</f>
        <v>0</v>
      </c>
      <c r="AU51" s="69">
        <f>ROUND($AU$52,5)</f>
        <v>0</v>
      </c>
      <c r="AV51" s="68">
        <f>ROUND($AZ$51*$L$26,2)</f>
        <v>0</v>
      </c>
      <c r="AW51" s="68">
        <f>ROUND($BA$51*$L$27,2)</f>
        <v>0</v>
      </c>
      <c r="AX51" s="68">
        <f>ROUND($BB$51*$L$26,2)</f>
        <v>0</v>
      </c>
      <c r="AY51" s="68">
        <f>ROUND($BC$51*$L$27,2)</f>
        <v>0</v>
      </c>
      <c r="AZ51" s="68">
        <f>ROUND($AZ$52,2)</f>
        <v>0</v>
      </c>
      <c r="BA51" s="68">
        <f>ROUND($BA$52,2)</f>
        <v>0</v>
      </c>
      <c r="BB51" s="68">
        <f>ROUND($BB$52,2)</f>
        <v>0</v>
      </c>
      <c r="BC51" s="68">
        <f>ROUND($BC$52,2)</f>
        <v>0</v>
      </c>
      <c r="BD51" s="70">
        <f>ROUND($BD$52,2)</f>
        <v>0</v>
      </c>
      <c r="BS51" s="47" t="s">
        <v>72</v>
      </c>
      <c r="BT51" s="47" t="s">
        <v>73</v>
      </c>
      <c r="BU51" s="71" t="s">
        <v>74</v>
      </c>
      <c r="BV51" s="47" t="s">
        <v>75</v>
      </c>
      <c r="BW51" s="47" t="s">
        <v>5</v>
      </c>
      <c r="BX51" s="47" t="s">
        <v>76</v>
      </c>
    </row>
    <row r="52" spans="2:76" s="72" customFormat="1" ht="27.75" customHeight="1">
      <c r="B52" s="73"/>
      <c r="C52" s="74"/>
      <c r="D52" s="343" t="s">
        <v>77</v>
      </c>
      <c r="E52" s="344"/>
      <c r="F52" s="344"/>
      <c r="G52" s="344"/>
      <c r="H52" s="344"/>
      <c r="I52" s="74"/>
      <c r="J52" s="343" t="s">
        <v>78</v>
      </c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1">
        <f>ROUND(SUM($AG$53:$AG$54),2)</f>
        <v>0</v>
      </c>
      <c r="AH52" s="342"/>
      <c r="AI52" s="342"/>
      <c r="AJ52" s="342"/>
      <c r="AK52" s="342"/>
      <c r="AL52" s="342"/>
      <c r="AM52" s="342"/>
      <c r="AN52" s="341">
        <f>SUM($AG$52,$AT$52)</f>
        <v>0</v>
      </c>
      <c r="AO52" s="342"/>
      <c r="AP52" s="342"/>
      <c r="AQ52" s="75" t="s">
        <v>79</v>
      </c>
      <c r="AR52" s="76"/>
      <c r="AS52" s="77">
        <f>ROUND(SUM($AS$53:$AS$54),2)</f>
        <v>0</v>
      </c>
      <c r="AT52" s="78">
        <f>ROUND(SUM($AV$52:$AW$52),2)</f>
        <v>0</v>
      </c>
      <c r="AU52" s="79">
        <f>ROUND(SUM($AU$53:$AU$54),5)</f>
        <v>0</v>
      </c>
      <c r="AV52" s="78">
        <f>ROUND($AZ$52*$L$26,2)</f>
        <v>0</v>
      </c>
      <c r="AW52" s="78">
        <f>ROUND($BA$52*$L$27,2)</f>
        <v>0</v>
      </c>
      <c r="AX52" s="78">
        <f>ROUND($BB$52*$L$26,2)</f>
        <v>0</v>
      </c>
      <c r="AY52" s="78">
        <f>ROUND($BC$52*$L$27,2)</f>
        <v>0</v>
      </c>
      <c r="AZ52" s="78">
        <f>ROUND(SUM($AZ$53:$AZ$54),2)</f>
        <v>0</v>
      </c>
      <c r="BA52" s="78">
        <f>ROUND(SUM($BA$53:$BA$54),2)</f>
        <v>0</v>
      </c>
      <c r="BB52" s="78">
        <f>ROUND(SUM($BB$53:$BB$54),2)</f>
        <v>0</v>
      </c>
      <c r="BC52" s="78">
        <f>ROUND(SUM($BC$53:$BC$54),2)</f>
        <v>0</v>
      </c>
      <c r="BD52" s="80">
        <f>ROUND(SUM($BD$53:$BD$54),2)</f>
        <v>0</v>
      </c>
      <c r="BS52" s="72" t="s">
        <v>72</v>
      </c>
      <c r="BT52" s="72" t="s">
        <v>80</v>
      </c>
      <c r="BV52" s="72" t="s">
        <v>75</v>
      </c>
      <c r="BW52" s="72" t="s">
        <v>81</v>
      </c>
      <c r="BX52" s="72" t="s">
        <v>5</v>
      </c>
    </row>
    <row r="53" spans="1:91" s="81" customFormat="1" ht="23.25" customHeight="1">
      <c r="A53" s="229" t="s">
        <v>598</v>
      </c>
      <c r="B53" s="82"/>
      <c r="C53" s="83"/>
      <c r="D53" s="83"/>
      <c r="E53" s="350" t="s">
        <v>77</v>
      </c>
      <c r="F53" s="349"/>
      <c r="G53" s="349"/>
      <c r="H53" s="349"/>
      <c r="I53" s="349"/>
      <c r="J53" s="83"/>
      <c r="K53" s="350" t="s">
        <v>78</v>
      </c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8">
        <f>'01 - Oprava MK v Náchodě,...'!$J$27</f>
        <v>0</v>
      </c>
      <c r="AH53" s="349"/>
      <c r="AI53" s="349"/>
      <c r="AJ53" s="349"/>
      <c r="AK53" s="349"/>
      <c r="AL53" s="349"/>
      <c r="AM53" s="349"/>
      <c r="AN53" s="348">
        <f>SUM($AG$53,$AT$53)</f>
        <v>0</v>
      </c>
      <c r="AO53" s="349"/>
      <c r="AP53" s="349"/>
      <c r="AQ53" s="84" t="s">
        <v>82</v>
      </c>
      <c r="AR53" s="85"/>
      <c r="AS53" s="86">
        <v>0</v>
      </c>
      <c r="AT53" s="87">
        <f>ROUND(SUM($AV$53:$AW$53),2)</f>
        <v>0</v>
      </c>
      <c r="AU53" s="88">
        <f>'01 - Oprava MK v Náchodě,...'!$P$85</f>
        <v>0</v>
      </c>
      <c r="AV53" s="87">
        <f>'01 - Oprava MK v Náchodě,...'!$J$30</f>
        <v>0</v>
      </c>
      <c r="AW53" s="87">
        <f>'01 - Oprava MK v Náchodě,...'!$J$31</f>
        <v>0</v>
      </c>
      <c r="AX53" s="87">
        <f>'01 - Oprava MK v Náchodě,...'!$J$32</f>
        <v>0</v>
      </c>
      <c r="AY53" s="87">
        <f>'01 - Oprava MK v Náchodě,...'!$J$33</f>
        <v>0</v>
      </c>
      <c r="AZ53" s="87">
        <f>'01 - Oprava MK v Náchodě,...'!$F$30</f>
        <v>0</v>
      </c>
      <c r="BA53" s="87">
        <f>'01 - Oprava MK v Náchodě,...'!$F$31</f>
        <v>0</v>
      </c>
      <c r="BB53" s="87">
        <f>'01 - Oprava MK v Náchodě,...'!$F$32</f>
        <v>0</v>
      </c>
      <c r="BC53" s="87">
        <f>'01 - Oprava MK v Náchodě,...'!$F$33</f>
        <v>0</v>
      </c>
      <c r="BD53" s="89">
        <f>'01 - Oprava MK v Náchodě,...'!$F$34</f>
        <v>0</v>
      </c>
      <c r="BT53" s="81" t="s">
        <v>83</v>
      </c>
      <c r="BU53" s="81" t="s">
        <v>84</v>
      </c>
      <c r="BV53" s="81" t="s">
        <v>75</v>
      </c>
      <c r="BW53" s="81" t="s">
        <v>81</v>
      </c>
      <c r="BX53" s="81" t="s">
        <v>5</v>
      </c>
      <c r="CM53" s="81" t="s">
        <v>83</v>
      </c>
    </row>
    <row r="54" spans="1:76" s="81" customFormat="1" ht="23.25" customHeight="1">
      <c r="A54" s="229" t="s">
        <v>598</v>
      </c>
      <c r="B54" s="82"/>
      <c r="C54" s="83"/>
      <c r="D54" s="83"/>
      <c r="E54" s="350" t="s">
        <v>85</v>
      </c>
      <c r="F54" s="349"/>
      <c r="G54" s="349"/>
      <c r="H54" s="349"/>
      <c r="I54" s="349"/>
      <c r="J54" s="83"/>
      <c r="K54" s="350" t="s">
        <v>86</v>
      </c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8">
        <f>'vn - Vedlejší a ostatní n...'!$J$29</f>
        <v>0</v>
      </c>
      <c r="AH54" s="349"/>
      <c r="AI54" s="349"/>
      <c r="AJ54" s="349"/>
      <c r="AK54" s="349"/>
      <c r="AL54" s="349"/>
      <c r="AM54" s="349"/>
      <c r="AN54" s="348">
        <f>SUM($AG$54,$AT$54)</f>
        <v>0</v>
      </c>
      <c r="AO54" s="349"/>
      <c r="AP54" s="349"/>
      <c r="AQ54" s="84" t="s">
        <v>82</v>
      </c>
      <c r="AR54" s="85"/>
      <c r="AS54" s="90">
        <v>0</v>
      </c>
      <c r="AT54" s="91">
        <f>ROUND(SUM($AV$54:$AW$54),2)</f>
        <v>0</v>
      </c>
      <c r="AU54" s="92">
        <f>'vn - Vedlejší a ostatní n...'!$P$83</f>
        <v>0</v>
      </c>
      <c r="AV54" s="91">
        <f>'vn - Vedlejší a ostatní n...'!$J$32</f>
        <v>0</v>
      </c>
      <c r="AW54" s="91">
        <f>'vn - Vedlejší a ostatní n...'!$J$33</f>
        <v>0</v>
      </c>
      <c r="AX54" s="91">
        <f>'vn - Vedlejší a ostatní n...'!$J$34</f>
        <v>0</v>
      </c>
      <c r="AY54" s="91">
        <f>'vn - Vedlejší a ostatní n...'!$J$35</f>
        <v>0</v>
      </c>
      <c r="AZ54" s="91">
        <f>'vn - Vedlejší a ostatní n...'!$F$32</f>
        <v>0</v>
      </c>
      <c r="BA54" s="91">
        <f>'vn - Vedlejší a ostatní n...'!$F$33</f>
        <v>0</v>
      </c>
      <c r="BB54" s="91">
        <f>'vn - Vedlejší a ostatní n...'!$F$34</f>
        <v>0</v>
      </c>
      <c r="BC54" s="91">
        <f>'vn - Vedlejší a ostatní n...'!$F$35</f>
        <v>0</v>
      </c>
      <c r="BD54" s="93">
        <f>'vn - Vedlejší a ostatní n...'!$F$36</f>
        <v>0</v>
      </c>
      <c r="BT54" s="81" t="s">
        <v>83</v>
      </c>
      <c r="BV54" s="81" t="s">
        <v>75</v>
      </c>
      <c r="BW54" s="81" t="s">
        <v>87</v>
      </c>
      <c r="BX54" s="81" t="s">
        <v>81</v>
      </c>
    </row>
    <row r="55" spans="2:44" s="6" customFormat="1" ht="30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01 - Oprava MK v Náchodě,...'!C2" tooltip="01 - Oprava MK v Náchodě,..." display="/"/>
    <hyperlink ref="A54" location="'vn - Vedlejší a ostatní n...'!C2" tooltip="vn - Vedlejší a ostatní n..." display="/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6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599</v>
      </c>
      <c r="G1" s="353" t="s">
        <v>600</v>
      </c>
      <c r="H1" s="353"/>
      <c r="I1" s="231"/>
      <c r="J1" s="232" t="s">
        <v>601</v>
      </c>
      <c r="K1" s="230" t="s">
        <v>88</v>
      </c>
      <c r="L1" s="232" t="s">
        <v>602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47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83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54" t="str">
        <f>'Rekapitulace stavby'!$K$6</f>
        <v>Oprava MK v Náchodě, ul.Na Drážkách - Varianta B (RoadCem)</v>
      </c>
      <c r="F7" s="317"/>
      <c r="G7" s="317"/>
      <c r="H7" s="317"/>
      <c r="J7" s="11"/>
      <c r="K7" s="13"/>
    </row>
    <row r="8" spans="2:11" s="6" customFormat="1" ht="13.5" customHeight="1">
      <c r="B8" s="95"/>
      <c r="C8" s="96"/>
      <c r="D8" s="19" t="s">
        <v>90</v>
      </c>
      <c r="E8" s="96"/>
      <c r="F8" s="96"/>
      <c r="G8" s="96"/>
      <c r="H8" s="96"/>
      <c r="J8" s="96"/>
      <c r="K8" s="97"/>
    </row>
    <row r="9" spans="2:11" s="6" customFormat="1" ht="37.5" customHeight="1">
      <c r="B9" s="95"/>
      <c r="C9" s="96"/>
      <c r="D9" s="96"/>
      <c r="E9" s="332" t="s">
        <v>91</v>
      </c>
      <c r="F9" s="352"/>
      <c r="G9" s="352"/>
      <c r="H9" s="352"/>
      <c r="J9" s="96"/>
      <c r="K9" s="97"/>
    </row>
    <row r="10" spans="2:11" s="6" customFormat="1" ht="12" customHeight="1">
      <c r="B10" s="95"/>
      <c r="C10" s="96"/>
      <c r="D10" s="96"/>
      <c r="E10" s="96"/>
      <c r="F10" s="96"/>
      <c r="G10" s="96"/>
      <c r="H10" s="96"/>
      <c r="J10" s="96"/>
      <c r="K10" s="97"/>
    </row>
    <row r="11" spans="2:11" s="6" customFormat="1" ht="15" customHeight="1">
      <c r="B11" s="95"/>
      <c r="C11" s="96"/>
      <c r="D11" s="19" t="s">
        <v>19</v>
      </c>
      <c r="E11" s="96"/>
      <c r="F11" s="17"/>
      <c r="G11" s="96"/>
      <c r="H11" s="96"/>
      <c r="I11" s="98" t="s">
        <v>20</v>
      </c>
      <c r="J11" s="17"/>
      <c r="K11" s="97"/>
    </row>
    <row r="12" spans="2:11" s="6" customFormat="1" ht="15" customHeight="1">
      <c r="B12" s="95"/>
      <c r="C12" s="96"/>
      <c r="D12" s="19" t="s">
        <v>21</v>
      </c>
      <c r="E12" s="96"/>
      <c r="F12" s="17" t="s">
        <v>22</v>
      </c>
      <c r="G12" s="96"/>
      <c r="H12" s="96"/>
      <c r="I12" s="98" t="s">
        <v>23</v>
      </c>
      <c r="J12" s="52" t="str">
        <f>'Rekapitulace stavby'!$AN$8</f>
        <v>04.05.2015</v>
      </c>
      <c r="K12" s="97"/>
    </row>
    <row r="13" spans="2:11" s="6" customFormat="1" ht="11.25" customHeight="1">
      <c r="B13" s="95"/>
      <c r="C13" s="96"/>
      <c r="D13" s="96"/>
      <c r="E13" s="96"/>
      <c r="F13" s="96"/>
      <c r="G13" s="96"/>
      <c r="H13" s="96"/>
      <c r="J13" s="96"/>
      <c r="K13" s="97"/>
    </row>
    <row r="14" spans="2:11" s="6" customFormat="1" ht="15" customHeight="1">
      <c r="B14" s="95"/>
      <c r="C14" s="96"/>
      <c r="D14" s="19" t="s">
        <v>25</v>
      </c>
      <c r="E14" s="96"/>
      <c r="F14" s="96"/>
      <c r="G14" s="96"/>
      <c r="H14" s="96"/>
      <c r="I14" s="98" t="s">
        <v>26</v>
      </c>
      <c r="J14" s="17" t="s">
        <v>27</v>
      </c>
      <c r="K14" s="97"/>
    </row>
    <row r="15" spans="2:11" s="6" customFormat="1" ht="18" customHeight="1">
      <c r="B15" s="95"/>
      <c r="C15" s="96"/>
      <c r="D15" s="96"/>
      <c r="E15" s="17" t="s">
        <v>28</v>
      </c>
      <c r="F15" s="96"/>
      <c r="G15" s="96"/>
      <c r="H15" s="96"/>
      <c r="I15" s="98" t="s">
        <v>29</v>
      </c>
      <c r="J15" s="17"/>
      <c r="K15" s="97"/>
    </row>
    <row r="16" spans="2:11" s="6" customFormat="1" ht="7.5" customHeight="1">
      <c r="B16" s="95"/>
      <c r="C16" s="96"/>
      <c r="D16" s="96"/>
      <c r="E16" s="96"/>
      <c r="F16" s="96"/>
      <c r="G16" s="96"/>
      <c r="H16" s="96"/>
      <c r="J16" s="96"/>
      <c r="K16" s="97"/>
    </row>
    <row r="17" spans="2:11" s="6" customFormat="1" ht="15" customHeight="1">
      <c r="B17" s="95"/>
      <c r="C17" s="96"/>
      <c r="D17" s="19" t="s">
        <v>30</v>
      </c>
      <c r="E17" s="96"/>
      <c r="F17" s="96"/>
      <c r="G17" s="96"/>
      <c r="H17" s="96"/>
      <c r="I17" s="98" t="s">
        <v>26</v>
      </c>
      <c r="J17" s="17">
        <f>IF('Rekapitulace stavby'!$AN$13="Vyplň údaj","",IF('Rekapitulace stavby'!$AN$13="","",'Rekapitulace stavby'!$AN$13))</f>
      </c>
      <c r="K17" s="97"/>
    </row>
    <row r="18" spans="2:11" s="6" customFormat="1" ht="18" customHeight="1">
      <c r="B18" s="95"/>
      <c r="C18" s="96"/>
      <c r="D18" s="96"/>
      <c r="E18" s="17">
        <f>IF('Rekapitulace stavby'!$E$14="Vyplň údaj","",IF('Rekapitulace stavby'!$E$14="","",'Rekapitulace stavby'!$E$14))</f>
      </c>
      <c r="F18" s="96"/>
      <c r="G18" s="96"/>
      <c r="H18" s="96"/>
      <c r="I18" s="98" t="s">
        <v>29</v>
      </c>
      <c r="J18" s="17">
        <f>IF('Rekapitulace stavby'!$AN$14="Vyplň údaj","",IF('Rekapitulace stavby'!$AN$14="","",'Rekapitulace stavby'!$AN$14))</f>
      </c>
      <c r="K18" s="97"/>
    </row>
    <row r="19" spans="2:11" s="6" customFormat="1" ht="7.5" customHeight="1">
      <c r="B19" s="95"/>
      <c r="C19" s="96"/>
      <c r="D19" s="96"/>
      <c r="E19" s="96"/>
      <c r="F19" s="96"/>
      <c r="G19" s="96"/>
      <c r="H19" s="96"/>
      <c r="J19" s="96"/>
      <c r="K19" s="97"/>
    </row>
    <row r="20" spans="2:11" s="6" customFormat="1" ht="15" customHeight="1">
      <c r="B20" s="95"/>
      <c r="C20" s="96"/>
      <c r="D20" s="19" t="s">
        <v>32</v>
      </c>
      <c r="E20" s="96"/>
      <c r="F20" s="96"/>
      <c r="G20" s="96"/>
      <c r="H20" s="96"/>
      <c r="I20" s="98" t="s">
        <v>26</v>
      </c>
      <c r="J20" s="17" t="s">
        <v>33</v>
      </c>
      <c r="K20" s="97"/>
    </row>
    <row r="21" spans="2:11" s="6" customFormat="1" ht="18" customHeight="1">
      <c r="B21" s="95"/>
      <c r="C21" s="96"/>
      <c r="D21" s="96"/>
      <c r="E21" s="17" t="s">
        <v>34</v>
      </c>
      <c r="F21" s="96"/>
      <c r="G21" s="96"/>
      <c r="H21" s="96"/>
      <c r="I21" s="98" t="s">
        <v>29</v>
      </c>
      <c r="J21" s="17" t="s">
        <v>35</v>
      </c>
      <c r="K21" s="97"/>
    </row>
    <row r="22" spans="2:11" s="6" customFormat="1" ht="7.5" customHeight="1">
      <c r="B22" s="95"/>
      <c r="C22" s="96"/>
      <c r="D22" s="96"/>
      <c r="E22" s="96"/>
      <c r="F22" s="96"/>
      <c r="G22" s="96"/>
      <c r="H22" s="96"/>
      <c r="J22" s="96"/>
      <c r="K22" s="97"/>
    </row>
    <row r="23" spans="2:11" s="6" customFormat="1" ht="15" customHeight="1">
      <c r="B23" s="95"/>
      <c r="C23" s="96"/>
      <c r="D23" s="19" t="s">
        <v>37</v>
      </c>
      <c r="E23" s="96"/>
      <c r="F23" s="96"/>
      <c r="G23" s="96"/>
      <c r="H23" s="96"/>
      <c r="J23" s="96"/>
      <c r="K23" s="97"/>
    </row>
    <row r="24" spans="2:11" s="99" customFormat="1" ht="409.5" customHeight="1">
      <c r="B24" s="100"/>
      <c r="C24" s="101"/>
      <c r="D24" s="101"/>
      <c r="E24" s="320" t="s">
        <v>38</v>
      </c>
      <c r="F24" s="355"/>
      <c r="G24" s="355"/>
      <c r="H24" s="355"/>
      <c r="J24" s="101"/>
      <c r="K24" s="102"/>
    </row>
    <row r="25" spans="2:11" s="6" customFormat="1" ht="7.5" customHeight="1">
      <c r="B25" s="95"/>
      <c r="C25" s="96"/>
      <c r="D25" s="96"/>
      <c r="E25" s="96"/>
      <c r="F25" s="96"/>
      <c r="G25" s="96"/>
      <c r="H25" s="96"/>
      <c r="J25" s="96"/>
      <c r="K25" s="97"/>
    </row>
    <row r="26" spans="2:11" s="6" customFormat="1" ht="7.5" customHeight="1">
      <c r="B26" s="95"/>
      <c r="C26" s="96"/>
      <c r="D26" s="103"/>
      <c r="E26" s="103"/>
      <c r="F26" s="103"/>
      <c r="G26" s="103"/>
      <c r="H26" s="103"/>
      <c r="I26" s="104"/>
      <c r="J26" s="103"/>
      <c r="K26" s="105"/>
    </row>
    <row r="27" spans="2:11" s="6" customFormat="1" ht="26.25" customHeight="1">
      <c r="B27" s="95"/>
      <c r="C27" s="96"/>
      <c r="D27" s="106" t="s">
        <v>39</v>
      </c>
      <c r="E27" s="96"/>
      <c r="F27" s="96"/>
      <c r="G27" s="96"/>
      <c r="H27" s="96"/>
      <c r="J27" s="65">
        <f>ROUND($J$85,2)</f>
        <v>0</v>
      </c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15" customHeight="1">
      <c r="B29" s="95"/>
      <c r="C29" s="96"/>
      <c r="D29" s="96"/>
      <c r="E29" s="96"/>
      <c r="F29" s="28" t="s">
        <v>41</v>
      </c>
      <c r="G29" s="96"/>
      <c r="H29" s="96"/>
      <c r="I29" s="107" t="s">
        <v>40</v>
      </c>
      <c r="J29" s="28" t="s">
        <v>42</v>
      </c>
      <c r="K29" s="97"/>
    </row>
    <row r="30" spans="2:11" s="6" customFormat="1" ht="15" customHeight="1">
      <c r="B30" s="95"/>
      <c r="C30" s="96"/>
      <c r="D30" s="30" t="s">
        <v>43</v>
      </c>
      <c r="E30" s="30" t="s">
        <v>44</v>
      </c>
      <c r="F30" s="108">
        <f>ROUND(SUM($BE$85:$BE$333),2)</f>
        <v>0</v>
      </c>
      <c r="G30" s="96"/>
      <c r="H30" s="96"/>
      <c r="I30" s="109">
        <v>0.21</v>
      </c>
      <c r="J30" s="108">
        <f>ROUND(ROUND((SUM($BE$85:$BE$333)),2)*$I$30,2)</f>
        <v>0</v>
      </c>
      <c r="K30" s="97"/>
    </row>
    <row r="31" spans="2:11" s="6" customFormat="1" ht="15" customHeight="1">
      <c r="B31" s="95"/>
      <c r="C31" s="96"/>
      <c r="D31" s="96"/>
      <c r="E31" s="30" t="s">
        <v>45</v>
      </c>
      <c r="F31" s="108">
        <f>ROUND(SUM($BF$85:$BF$333),2)</f>
        <v>0</v>
      </c>
      <c r="G31" s="96"/>
      <c r="H31" s="96"/>
      <c r="I31" s="109">
        <v>0.15</v>
      </c>
      <c r="J31" s="108">
        <f>ROUND(ROUND((SUM($BF$85:$BF$333)),2)*$I$31,2)</f>
        <v>0</v>
      </c>
      <c r="K31" s="97"/>
    </row>
    <row r="32" spans="2:11" s="6" customFormat="1" ht="15" customHeight="1" hidden="1">
      <c r="B32" s="95"/>
      <c r="C32" s="96"/>
      <c r="D32" s="96"/>
      <c r="E32" s="30" t="s">
        <v>46</v>
      </c>
      <c r="F32" s="108">
        <f>ROUND(SUM($BG$85:$BG$333),2)</f>
        <v>0</v>
      </c>
      <c r="G32" s="96"/>
      <c r="H32" s="96"/>
      <c r="I32" s="109">
        <v>0.21</v>
      </c>
      <c r="J32" s="108">
        <v>0</v>
      </c>
      <c r="K32" s="97"/>
    </row>
    <row r="33" spans="2:11" s="6" customFormat="1" ht="15" customHeight="1" hidden="1">
      <c r="B33" s="95"/>
      <c r="C33" s="96"/>
      <c r="D33" s="96"/>
      <c r="E33" s="30" t="s">
        <v>47</v>
      </c>
      <c r="F33" s="108">
        <f>ROUND(SUM($BH$85:$BH$333),2)</f>
        <v>0</v>
      </c>
      <c r="G33" s="96"/>
      <c r="H33" s="96"/>
      <c r="I33" s="109">
        <v>0.15</v>
      </c>
      <c r="J33" s="108">
        <v>0</v>
      </c>
      <c r="K33" s="97"/>
    </row>
    <row r="34" spans="2:11" s="6" customFormat="1" ht="15" customHeight="1" hidden="1">
      <c r="B34" s="95"/>
      <c r="C34" s="96"/>
      <c r="D34" s="96"/>
      <c r="E34" s="30" t="s">
        <v>48</v>
      </c>
      <c r="F34" s="108">
        <f>ROUND(SUM($BI$85:$BI$333),2)</f>
        <v>0</v>
      </c>
      <c r="G34" s="96"/>
      <c r="H34" s="96"/>
      <c r="I34" s="109">
        <v>0</v>
      </c>
      <c r="J34" s="108">
        <v>0</v>
      </c>
      <c r="K34" s="97"/>
    </row>
    <row r="35" spans="2:11" s="6" customFormat="1" ht="7.5" customHeight="1">
      <c r="B35" s="95"/>
      <c r="C35" s="96"/>
      <c r="D35" s="96"/>
      <c r="E35" s="96"/>
      <c r="F35" s="96"/>
      <c r="G35" s="96"/>
      <c r="H35" s="96"/>
      <c r="J35" s="96"/>
      <c r="K35" s="97"/>
    </row>
    <row r="36" spans="2:11" s="6" customFormat="1" ht="26.25" customHeight="1">
      <c r="B36" s="95"/>
      <c r="C36" s="110"/>
      <c r="D36" s="33" t="s">
        <v>49</v>
      </c>
      <c r="E36" s="111"/>
      <c r="F36" s="111"/>
      <c r="G36" s="112" t="s">
        <v>50</v>
      </c>
      <c r="H36" s="35" t="s">
        <v>51</v>
      </c>
      <c r="I36" s="113"/>
      <c r="J36" s="36">
        <f>SUM($J$27:$J$34)</f>
        <v>0</v>
      </c>
      <c r="K36" s="114"/>
    </row>
    <row r="37" spans="2:11" s="6" customFormat="1" ht="15" customHeight="1">
      <c r="B37" s="115"/>
      <c r="C37" s="116"/>
      <c r="D37" s="116"/>
      <c r="E37" s="116"/>
      <c r="F37" s="116"/>
      <c r="G37" s="116"/>
      <c r="H37" s="116"/>
      <c r="I37" s="117"/>
      <c r="J37" s="116"/>
      <c r="K37" s="118"/>
    </row>
    <row r="41" spans="2:11" s="6" customFormat="1" ht="7.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1"/>
    </row>
    <row r="42" spans="2:11" s="6" customFormat="1" ht="37.5" customHeight="1">
      <c r="B42" s="95"/>
      <c r="C42" s="12" t="s">
        <v>92</v>
      </c>
      <c r="D42" s="96"/>
      <c r="E42" s="96"/>
      <c r="F42" s="96"/>
      <c r="G42" s="96"/>
      <c r="H42" s="96"/>
      <c r="J42" s="96"/>
      <c r="K42" s="97"/>
    </row>
    <row r="43" spans="2:11" s="6" customFormat="1" ht="7.5" customHeight="1">
      <c r="B43" s="95"/>
      <c r="C43" s="96"/>
      <c r="D43" s="96"/>
      <c r="E43" s="96"/>
      <c r="F43" s="96"/>
      <c r="G43" s="96"/>
      <c r="H43" s="96"/>
      <c r="J43" s="96"/>
      <c r="K43" s="97"/>
    </row>
    <row r="44" spans="2:11" s="6" customFormat="1" ht="15" customHeight="1">
      <c r="B44" s="95"/>
      <c r="C44" s="19" t="s">
        <v>16</v>
      </c>
      <c r="D44" s="96"/>
      <c r="E44" s="96"/>
      <c r="F44" s="96"/>
      <c r="G44" s="96"/>
      <c r="H44" s="96"/>
      <c r="J44" s="96"/>
      <c r="K44" s="97"/>
    </row>
    <row r="45" spans="2:11" s="6" customFormat="1" ht="14.25" customHeight="1">
      <c r="B45" s="95"/>
      <c r="C45" s="96"/>
      <c r="D45" s="96"/>
      <c r="E45" s="354" t="str">
        <f>$E$7</f>
        <v>Oprava MK v Náchodě, ul.Na Drážkách - Varianta B (RoadCem)</v>
      </c>
      <c r="F45" s="352"/>
      <c r="G45" s="352"/>
      <c r="H45" s="352"/>
      <c r="J45" s="96"/>
      <c r="K45" s="97"/>
    </row>
    <row r="46" spans="2:11" s="6" customFormat="1" ht="15" customHeight="1">
      <c r="B46" s="95"/>
      <c r="C46" s="19" t="s">
        <v>90</v>
      </c>
      <c r="D46" s="96"/>
      <c r="E46" s="96"/>
      <c r="F46" s="96"/>
      <c r="G46" s="96"/>
      <c r="H46" s="96"/>
      <c r="J46" s="96"/>
      <c r="K46" s="97"/>
    </row>
    <row r="47" spans="2:11" s="6" customFormat="1" ht="18" customHeight="1">
      <c r="B47" s="95"/>
      <c r="C47" s="96"/>
      <c r="D47" s="96"/>
      <c r="E47" s="332" t="str">
        <f>$E$9</f>
        <v>01 - Oprava MK v Náchodě, ul.Na Drážkách</v>
      </c>
      <c r="F47" s="352"/>
      <c r="G47" s="352"/>
      <c r="H47" s="352"/>
      <c r="J47" s="96"/>
      <c r="K47" s="97"/>
    </row>
    <row r="48" spans="2:11" s="6" customFormat="1" ht="7.5" customHeight="1">
      <c r="B48" s="95"/>
      <c r="C48" s="96"/>
      <c r="D48" s="96"/>
      <c r="E48" s="96"/>
      <c r="F48" s="96"/>
      <c r="G48" s="96"/>
      <c r="H48" s="96"/>
      <c r="J48" s="96"/>
      <c r="K48" s="97"/>
    </row>
    <row r="49" spans="2:11" s="6" customFormat="1" ht="18" customHeight="1">
      <c r="B49" s="95"/>
      <c r="C49" s="19" t="s">
        <v>21</v>
      </c>
      <c r="D49" s="96"/>
      <c r="E49" s="96"/>
      <c r="F49" s="17" t="str">
        <f>$F$12</f>
        <v>Náchod</v>
      </c>
      <c r="G49" s="96"/>
      <c r="H49" s="96"/>
      <c r="I49" s="98" t="s">
        <v>23</v>
      </c>
      <c r="J49" s="52" t="str">
        <f>IF($J$12="","",$J$12)</f>
        <v>04.05.2015</v>
      </c>
      <c r="K49" s="97"/>
    </row>
    <row r="50" spans="2:11" s="6" customFormat="1" ht="7.5" customHeight="1">
      <c r="B50" s="95"/>
      <c r="C50" s="96"/>
      <c r="D50" s="96"/>
      <c r="E50" s="96"/>
      <c r="F50" s="96"/>
      <c r="G50" s="96"/>
      <c r="H50" s="96"/>
      <c r="J50" s="96"/>
      <c r="K50" s="97"/>
    </row>
    <row r="51" spans="2:11" s="6" customFormat="1" ht="13.5" customHeight="1">
      <c r="B51" s="95"/>
      <c r="C51" s="19" t="s">
        <v>25</v>
      </c>
      <c r="D51" s="96"/>
      <c r="E51" s="96"/>
      <c r="F51" s="17" t="str">
        <f>$E$15</f>
        <v>Město Náchod, Masarykovo náměstí 40, Náchod</v>
      </c>
      <c r="G51" s="96"/>
      <c r="H51" s="96"/>
      <c r="I51" s="98" t="s">
        <v>32</v>
      </c>
      <c r="J51" s="17" t="str">
        <f>$E$21</f>
        <v>JOSTA, s.r.o., Palachova 1742, Náchod</v>
      </c>
      <c r="K51" s="97"/>
    </row>
    <row r="52" spans="2:11" s="6" customFormat="1" ht="15" customHeight="1">
      <c r="B52" s="95"/>
      <c r="C52" s="19" t="s">
        <v>30</v>
      </c>
      <c r="D52" s="96"/>
      <c r="E52" s="96"/>
      <c r="F52" s="17">
        <f>IF($E$18="","",$E$18)</f>
      </c>
      <c r="G52" s="96"/>
      <c r="H52" s="96"/>
      <c r="J52" s="96"/>
      <c r="K52" s="97"/>
    </row>
    <row r="53" spans="2:11" s="6" customFormat="1" ht="11.25" customHeight="1">
      <c r="B53" s="95"/>
      <c r="C53" s="96"/>
      <c r="D53" s="96"/>
      <c r="E53" s="96"/>
      <c r="F53" s="96"/>
      <c r="G53" s="96"/>
      <c r="H53" s="96"/>
      <c r="J53" s="96"/>
      <c r="K53" s="97"/>
    </row>
    <row r="54" spans="2:11" s="6" customFormat="1" ht="30" customHeight="1">
      <c r="B54" s="95"/>
      <c r="C54" s="122" t="s">
        <v>93</v>
      </c>
      <c r="D54" s="110"/>
      <c r="E54" s="110"/>
      <c r="F54" s="110"/>
      <c r="G54" s="110"/>
      <c r="H54" s="110"/>
      <c r="I54" s="123"/>
      <c r="J54" s="124" t="s">
        <v>94</v>
      </c>
      <c r="K54" s="125"/>
    </row>
    <row r="55" spans="2:11" s="6" customFormat="1" ht="11.25" customHeight="1">
      <c r="B55" s="95"/>
      <c r="C55" s="96"/>
      <c r="D55" s="96"/>
      <c r="E55" s="96"/>
      <c r="F55" s="96"/>
      <c r="G55" s="96"/>
      <c r="H55" s="96"/>
      <c r="J55" s="96"/>
      <c r="K55" s="97"/>
    </row>
    <row r="56" spans="2:47" s="6" customFormat="1" ht="30" customHeight="1">
      <c r="B56" s="95"/>
      <c r="C56" s="64" t="s">
        <v>95</v>
      </c>
      <c r="D56" s="96"/>
      <c r="E56" s="96"/>
      <c r="F56" s="96"/>
      <c r="G56" s="96"/>
      <c r="H56" s="96"/>
      <c r="J56" s="65">
        <f>$J$85</f>
        <v>0</v>
      </c>
      <c r="K56" s="97"/>
      <c r="AU56" s="6" t="s">
        <v>96</v>
      </c>
    </row>
    <row r="57" spans="2:11" s="71" customFormat="1" ht="25.5" customHeight="1">
      <c r="B57" s="126"/>
      <c r="C57" s="127"/>
      <c r="D57" s="128" t="s">
        <v>97</v>
      </c>
      <c r="E57" s="128"/>
      <c r="F57" s="128"/>
      <c r="G57" s="128"/>
      <c r="H57" s="128"/>
      <c r="I57" s="129"/>
      <c r="J57" s="130">
        <f>$J$86</f>
        <v>0</v>
      </c>
      <c r="K57" s="131"/>
    </row>
    <row r="58" spans="2:11" s="81" customFormat="1" ht="20.25" customHeight="1">
      <c r="B58" s="132"/>
      <c r="C58" s="83"/>
      <c r="D58" s="133" t="s">
        <v>98</v>
      </c>
      <c r="E58" s="133"/>
      <c r="F58" s="133"/>
      <c r="G58" s="133"/>
      <c r="H58" s="133"/>
      <c r="I58" s="134"/>
      <c r="J58" s="135">
        <f>$J$87</f>
        <v>0</v>
      </c>
      <c r="K58" s="136"/>
    </row>
    <row r="59" spans="2:11" s="81" customFormat="1" ht="20.25" customHeight="1">
      <c r="B59" s="132"/>
      <c r="C59" s="83"/>
      <c r="D59" s="133" t="s">
        <v>99</v>
      </c>
      <c r="E59" s="133"/>
      <c r="F59" s="133"/>
      <c r="G59" s="133"/>
      <c r="H59" s="133"/>
      <c r="I59" s="134"/>
      <c r="J59" s="135">
        <f>$J$150</f>
        <v>0</v>
      </c>
      <c r="K59" s="136"/>
    </row>
    <row r="60" spans="2:11" s="81" customFormat="1" ht="20.25" customHeight="1">
      <c r="B60" s="132"/>
      <c r="C60" s="83"/>
      <c r="D60" s="133" t="s">
        <v>100</v>
      </c>
      <c r="E60" s="133"/>
      <c r="F60" s="133"/>
      <c r="G60" s="133"/>
      <c r="H60" s="133"/>
      <c r="I60" s="134"/>
      <c r="J60" s="135">
        <f>$J$219</f>
        <v>0</v>
      </c>
      <c r="K60" s="136"/>
    </row>
    <row r="61" spans="2:11" s="81" customFormat="1" ht="20.25" customHeight="1">
      <c r="B61" s="132"/>
      <c r="C61" s="83"/>
      <c r="D61" s="133" t="s">
        <v>101</v>
      </c>
      <c r="E61" s="133"/>
      <c r="F61" s="133"/>
      <c r="G61" s="133"/>
      <c r="H61" s="133"/>
      <c r="I61" s="134"/>
      <c r="J61" s="135">
        <f>$J$266</f>
        <v>0</v>
      </c>
      <c r="K61" s="136"/>
    </row>
    <row r="62" spans="2:11" s="81" customFormat="1" ht="20.25" customHeight="1">
      <c r="B62" s="132"/>
      <c r="C62" s="83"/>
      <c r="D62" s="133" t="s">
        <v>102</v>
      </c>
      <c r="E62" s="133"/>
      <c r="F62" s="133"/>
      <c r="G62" s="133"/>
      <c r="H62" s="133"/>
      <c r="I62" s="134"/>
      <c r="J62" s="135">
        <f>$J$268</f>
        <v>0</v>
      </c>
      <c r="K62" s="136"/>
    </row>
    <row r="63" spans="2:11" s="81" customFormat="1" ht="20.25" customHeight="1">
      <c r="B63" s="132"/>
      <c r="C63" s="83"/>
      <c r="D63" s="133" t="s">
        <v>103</v>
      </c>
      <c r="E63" s="133"/>
      <c r="F63" s="133"/>
      <c r="G63" s="133"/>
      <c r="H63" s="133"/>
      <c r="I63" s="134"/>
      <c r="J63" s="135">
        <f>$J$305</f>
        <v>0</v>
      </c>
      <c r="K63" s="136"/>
    </row>
    <row r="64" spans="2:11" s="81" customFormat="1" ht="20.25" customHeight="1">
      <c r="B64" s="132"/>
      <c r="C64" s="83"/>
      <c r="D64" s="133" t="s">
        <v>104</v>
      </c>
      <c r="E64" s="133"/>
      <c r="F64" s="133"/>
      <c r="G64" s="133"/>
      <c r="H64" s="133"/>
      <c r="I64" s="134"/>
      <c r="J64" s="135">
        <f>$J$326</f>
        <v>0</v>
      </c>
      <c r="K64" s="136"/>
    </row>
    <row r="65" spans="2:11" s="71" customFormat="1" ht="25.5" customHeight="1">
      <c r="B65" s="126"/>
      <c r="C65" s="127"/>
      <c r="D65" s="128" t="s">
        <v>105</v>
      </c>
      <c r="E65" s="128"/>
      <c r="F65" s="128"/>
      <c r="G65" s="128"/>
      <c r="H65" s="128"/>
      <c r="I65" s="129"/>
      <c r="J65" s="130">
        <f>$J$329</f>
        <v>0</v>
      </c>
      <c r="K65" s="131"/>
    </row>
    <row r="66" spans="2:11" s="6" customFormat="1" ht="22.5" customHeight="1">
      <c r="B66" s="95"/>
      <c r="C66" s="96"/>
      <c r="D66" s="96"/>
      <c r="E66" s="96"/>
      <c r="F66" s="96"/>
      <c r="G66" s="96"/>
      <c r="H66" s="96"/>
      <c r="J66" s="96"/>
      <c r="K66" s="97"/>
    </row>
    <row r="67" spans="2:11" s="6" customFormat="1" ht="7.5" customHeight="1">
      <c r="B67" s="115"/>
      <c r="C67" s="116"/>
      <c r="D67" s="116"/>
      <c r="E67" s="116"/>
      <c r="F67" s="116"/>
      <c r="G67" s="116"/>
      <c r="H67" s="116"/>
      <c r="I67" s="117"/>
      <c r="J67" s="116"/>
      <c r="K67" s="118"/>
    </row>
    <row r="71" spans="2:12" s="6" customFormat="1" ht="7.5" customHeight="1">
      <c r="B71" s="137"/>
      <c r="C71" s="138"/>
      <c r="D71" s="138"/>
      <c r="E71" s="138"/>
      <c r="F71" s="138"/>
      <c r="G71" s="138"/>
      <c r="H71" s="138"/>
      <c r="I71" s="120"/>
      <c r="J71" s="138"/>
      <c r="K71" s="138"/>
      <c r="L71" s="139"/>
    </row>
    <row r="72" spans="2:12" s="6" customFormat="1" ht="37.5" customHeight="1">
      <c r="B72" s="95"/>
      <c r="C72" s="12" t="s">
        <v>106</v>
      </c>
      <c r="D72" s="96"/>
      <c r="E72" s="96"/>
      <c r="F72" s="96"/>
      <c r="G72" s="96"/>
      <c r="H72" s="96"/>
      <c r="J72" s="96"/>
      <c r="K72" s="96"/>
      <c r="L72" s="139"/>
    </row>
    <row r="73" spans="2:12" s="6" customFormat="1" ht="7.5" customHeight="1">
      <c r="B73" s="95"/>
      <c r="C73" s="96"/>
      <c r="D73" s="96"/>
      <c r="E73" s="96"/>
      <c r="F73" s="96"/>
      <c r="G73" s="96"/>
      <c r="H73" s="96"/>
      <c r="J73" s="96"/>
      <c r="K73" s="96"/>
      <c r="L73" s="139"/>
    </row>
    <row r="74" spans="2:12" s="6" customFormat="1" ht="15" customHeight="1">
      <c r="B74" s="95"/>
      <c r="C74" s="19" t="s">
        <v>16</v>
      </c>
      <c r="D74" s="96"/>
      <c r="E74" s="96"/>
      <c r="F74" s="96"/>
      <c r="G74" s="96"/>
      <c r="H74" s="96"/>
      <c r="J74" s="96"/>
      <c r="K74" s="96"/>
      <c r="L74" s="139"/>
    </row>
    <row r="75" spans="2:12" s="6" customFormat="1" ht="14.25" customHeight="1">
      <c r="B75" s="95"/>
      <c r="C75" s="96"/>
      <c r="D75" s="96"/>
      <c r="E75" s="354" t="str">
        <f>$E$7</f>
        <v>Oprava MK v Náchodě, ul.Na Drážkách - Varianta B (RoadCem)</v>
      </c>
      <c r="F75" s="352"/>
      <c r="G75" s="352"/>
      <c r="H75" s="352"/>
      <c r="J75" s="96"/>
      <c r="K75" s="96"/>
      <c r="L75" s="139"/>
    </row>
    <row r="76" spans="2:12" s="6" customFormat="1" ht="15" customHeight="1">
      <c r="B76" s="95"/>
      <c r="C76" s="19" t="s">
        <v>90</v>
      </c>
      <c r="D76" s="96"/>
      <c r="E76" s="96"/>
      <c r="F76" s="96"/>
      <c r="G76" s="96"/>
      <c r="H76" s="96"/>
      <c r="J76" s="96"/>
      <c r="K76" s="96"/>
      <c r="L76" s="139"/>
    </row>
    <row r="77" spans="2:12" s="6" customFormat="1" ht="18" customHeight="1">
      <c r="B77" s="95"/>
      <c r="C77" s="96"/>
      <c r="D77" s="96"/>
      <c r="E77" s="332" t="str">
        <f>$E$9</f>
        <v>01 - Oprava MK v Náchodě, ul.Na Drážkách</v>
      </c>
      <c r="F77" s="352"/>
      <c r="G77" s="352"/>
      <c r="H77" s="352"/>
      <c r="J77" s="96"/>
      <c r="K77" s="96"/>
      <c r="L77" s="139"/>
    </row>
    <row r="78" spans="2:12" s="6" customFormat="1" ht="7.5" customHeight="1">
      <c r="B78" s="95"/>
      <c r="C78" s="96"/>
      <c r="D78" s="96"/>
      <c r="E78" s="96"/>
      <c r="F78" s="96"/>
      <c r="G78" s="96"/>
      <c r="H78" s="96"/>
      <c r="J78" s="96"/>
      <c r="K78" s="96"/>
      <c r="L78" s="139"/>
    </row>
    <row r="79" spans="2:12" s="6" customFormat="1" ht="18" customHeight="1">
      <c r="B79" s="95"/>
      <c r="C79" s="19" t="s">
        <v>21</v>
      </c>
      <c r="D79" s="96"/>
      <c r="E79" s="96"/>
      <c r="F79" s="17" t="str">
        <f>$F$12</f>
        <v>Náchod</v>
      </c>
      <c r="G79" s="96"/>
      <c r="H79" s="96"/>
      <c r="I79" s="98" t="s">
        <v>23</v>
      </c>
      <c r="J79" s="52" t="str">
        <f>IF($J$12="","",$J$12)</f>
        <v>04.05.2015</v>
      </c>
      <c r="K79" s="96"/>
      <c r="L79" s="139"/>
    </row>
    <row r="80" spans="2:12" s="6" customFormat="1" ht="7.5" customHeight="1">
      <c r="B80" s="95"/>
      <c r="C80" s="96"/>
      <c r="D80" s="96"/>
      <c r="E80" s="96"/>
      <c r="F80" s="96"/>
      <c r="G80" s="96"/>
      <c r="H80" s="96"/>
      <c r="J80" s="96"/>
      <c r="K80" s="96"/>
      <c r="L80" s="139"/>
    </row>
    <row r="81" spans="2:12" s="6" customFormat="1" ht="13.5" customHeight="1">
      <c r="B81" s="95"/>
      <c r="C81" s="19" t="s">
        <v>25</v>
      </c>
      <c r="D81" s="96"/>
      <c r="E81" s="96"/>
      <c r="F81" s="17" t="str">
        <f>$E$15</f>
        <v>Město Náchod, Masarykovo náměstí 40, Náchod</v>
      </c>
      <c r="G81" s="96"/>
      <c r="H81" s="96"/>
      <c r="I81" s="98" t="s">
        <v>32</v>
      </c>
      <c r="J81" s="17" t="str">
        <f>$E$21</f>
        <v>JOSTA, s.r.o., Palachova 1742, Náchod</v>
      </c>
      <c r="K81" s="96"/>
      <c r="L81" s="139"/>
    </row>
    <row r="82" spans="2:12" s="6" customFormat="1" ht="15" customHeight="1">
      <c r="B82" s="95"/>
      <c r="C82" s="19" t="s">
        <v>30</v>
      </c>
      <c r="D82" s="96"/>
      <c r="E82" s="96"/>
      <c r="F82" s="17">
        <f>IF($E$18="","",$E$18)</f>
      </c>
      <c r="G82" s="96"/>
      <c r="H82" s="96"/>
      <c r="J82" s="96"/>
      <c r="K82" s="96"/>
      <c r="L82" s="139"/>
    </row>
    <row r="83" spans="2:12" s="6" customFormat="1" ht="11.25" customHeight="1">
      <c r="B83" s="95"/>
      <c r="C83" s="96"/>
      <c r="D83" s="96"/>
      <c r="E83" s="96"/>
      <c r="F83" s="96"/>
      <c r="G83" s="96"/>
      <c r="H83" s="96"/>
      <c r="J83" s="96"/>
      <c r="K83" s="96"/>
      <c r="L83" s="139"/>
    </row>
    <row r="84" spans="2:20" s="140" customFormat="1" ht="30" customHeight="1">
      <c r="B84" s="141"/>
      <c r="C84" s="142" t="s">
        <v>107</v>
      </c>
      <c r="D84" s="143" t="s">
        <v>58</v>
      </c>
      <c r="E84" s="143" t="s">
        <v>54</v>
      </c>
      <c r="F84" s="143" t="s">
        <v>108</v>
      </c>
      <c r="G84" s="143" t="s">
        <v>109</v>
      </c>
      <c r="H84" s="143" t="s">
        <v>110</v>
      </c>
      <c r="I84" s="144" t="s">
        <v>111</v>
      </c>
      <c r="J84" s="143" t="s">
        <v>112</v>
      </c>
      <c r="K84" s="145" t="s">
        <v>113</v>
      </c>
      <c r="L84" s="146"/>
      <c r="M84" s="58" t="s">
        <v>114</v>
      </c>
      <c r="N84" s="59" t="s">
        <v>43</v>
      </c>
      <c r="O84" s="59" t="s">
        <v>115</v>
      </c>
      <c r="P84" s="59" t="s">
        <v>116</v>
      </c>
      <c r="Q84" s="59" t="s">
        <v>117</v>
      </c>
      <c r="R84" s="59" t="s">
        <v>118</v>
      </c>
      <c r="S84" s="59" t="s">
        <v>119</v>
      </c>
      <c r="T84" s="60" t="s">
        <v>120</v>
      </c>
    </row>
    <row r="85" spans="2:63" s="6" customFormat="1" ht="30" customHeight="1">
      <c r="B85" s="95"/>
      <c r="C85" s="64" t="s">
        <v>95</v>
      </c>
      <c r="D85" s="96"/>
      <c r="E85" s="96"/>
      <c r="F85" s="96"/>
      <c r="G85" s="96"/>
      <c r="H85" s="96"/>
      <c r="J85" s="147">
        <f>$BK$85</f>
        <v>0</v>
      </c>
      <c r="K85" s="96"/>
      <c r="L85" s="139"/>
      <c r="M85" s="148"/>
      <c r="N85" s="103"/>
      <c r="O85" s="103"/>
      <c r="P85" s="149">
        <f>$P$86+$P$329</f>
        <v>0</v>
      </c>
      <c r="Q85" s="103"/>
      <c r="R85" s="149">
        <f>$R$86+$R$329</f>
        <v>1154.6913702</v>
      </c>
      <c r="S85" s="103"/>
      <c r="T85" s="150">
        <f>$T$86+$T$329</f>
        <v>702.5156</v>
      </c>
      <c r="AT85" s="6" t="s">
        <v>72</v>
      </c>
      <c r="AU85" s="6" t="s">
        <v>96</v>
      </c>
      <c r="BK85" s="151">
        <f>$BK$86+$BK$329</f>
        <v>0</v>
      </c>
    </row>
    <row r="86" spans="2:63" s="152" customFormat="1" ht="38.25" customHeight="1">
      <c r="B86" s="153"/>
      <c r="C86" s="154"/>
      <c r="D86" s="154" t="s">
        <v>72</v>
      </c>
      <c r="E86" s="155" t="s">
        <v>121</v>
      </c>
      <c r="F86" s="155" t="s">
        <v>122</v>
      </c>
      <c r="G86" s="154"/>
      <c r="H86" s="154"/>
      <c r="J86" s="156">
        <f>$BK$86</f>
        <v>0</v>
      </c>
      <c r="K86" s="154"/>
      <c r="L86" s="157"/>
      <c r="M86" s="158"/>
      <c r="N86" s="154"/>
      <c r="O86" s="154"/>
      <c r="P86" s="159">
        <f>$P$87+$P$150+$P$219+$P$266+$P$268+$P$305+$P$326</f>
        <v>0</v>
      </c>
      <c r="Q86" s="154"/>
      <c r="R86" s="159">
        <f>$R$87+$R$150+$R$219+$R$266+$R$268+$R$305+$R$326</f>
        <v>1154.6913702</v>
      </c>
      <c r="S86" s="154"/>
      <c r="T86" s="160">
        <f>$T$87+$T$150+$T$219+$T$266+$T$268+$T$305+$T$326</f>
        <v>702.5156</v>
      </c>
      <c r="AR86" s="161" t="s">
        <v>80</v>
      </c>
      <c r="AT86" s="161" t="s">
        <v>72</v>
      </c>
      <c r="AU86" s="161" t="s">
        <v>73</v>
      </c>
      <c r="AY86" s="161" t="s">
        <v>123</v>
      </c>
      <c r="BK86" s="162">
        <f>$BK$87+$BK$150+$BK$219+$BK$266+$BK$268+$BK$305+$BK$326</f>
        <v>0</v>
      </c>
    </row>
    <row r="87" spans="2:63" s="152" customFormat="1" ht="20.25" customHeight="1">
      <c r="B87" s="153"/>
      <c r="C87" s="154"/>
      <c r="D87" s="154" t="s">
        <v>72</v>
      </c>
      <c r="E87" s="163" t="s">
        <v>80</v>
      </c>
      <c r="F87" s="163" t="s">
        <v>124</v>
      </c>
      <c r="G87" s="154"/>
      <c r="H87" s="154"/>
      <c r="J87" s="164">
        <f>$BK$87</f>
        <v>0</v>
      </c>
      <c r="K87" s="154"/>
      <c r="L87" s="157"/>
      <c r="M87" s="158"/>
      <c r="N87" s="154"/>
      <c r="O87" s="154"/>
      <c r="P87" s="159">
        <f>SUM($P$88:$P$149)</f>
        <v>0</v>
      </c>
      <c r="Q87" s="154"/>
      <c r="R87" s="159">
        <f>SUM($R$88:$R$149)</f>
        <v>0</v>
      </c>
      <c r="S87" s="154"/>
      <c r="T87" s="160">
        <f>SUM($T$88:$T$149)</f>
        <v>0</v>
      </c>
      <c r="AR87" s="161" t="s">
        <v>80</v>
      </c>
      <c r="AT87" s="161" t="s">
        <v>72</v>
      </c>
      <c r="AU87" s="161" t="s">
        <v>80</v>
      </c>
      <c r="AY87" s="161" t="s">
        <v>123</v>
      </c>
      <c r="BK87" s="162">
        <f>SUM($BK$88:$BK$149)</f>
        <v>0</v>
      </c>
    </row>
    <row r="88" spans="2:65" s="6" customFormat="1" ht="13.5" customHeight="1">
      <c r="B88" s="95"/>
      <c r="C88" s="165" t="s">
        <v>80</v>
      </c>
      <c r="D88" s="165" t="s">
        <v>125</v>
      </c>
      <c r="E88" s="166" t="s">
        <v>126</v>
      </c>
      <c r="F88" s="167" t="s">
        <v>127</v>
      </c>
      <c r="G88" s="168" t="s">
        <v>128</v>
      </c>
      <c r="H88" s="169">
        <v>26</v>
      </c>
      <c r="I88" s="170"/>
      <c r="J88" s="171">
        <f>ROUND($I$88*$H$88,2)</f>
        <v>0</v>
      </c>
      <c r="K88" s="167"/>
      <c r="L88" s="139"/>
      <c r="M88" s="172"/>
      <c r="N88" s="173" t="s">
        <v>44</v>
      </c>
      <c r="O88" s="96"/>
      <c r="P88" s="174">
        <f>$O$88*$H$88</f>
        <v>0</v>
      </c>
      <c r="Q88" s="174">
        <v>0</v>
      </c>
      <c r="R88" s="174">
        <f>$Q$88*$H$88</f>
        <v>0</v>
      </c>
      <c r="S88" s="174">
        <v>0</v>
      </c>
      <c r="T88" s="175">
        <f>$S$88*$H$88</f>
        <v>0</v>
      </c>
      <c r="AR88" s="99" t="s">
        <v>129</v>
      </c>
      <c r="AT88" s="99" t="s">
        <v>125</v>
      </c>
      <c r="AU88" s="99" t="s">
        <v>83</v>
      </c>
      <c r="AY88" s="6" t="s">
        <v>123</v>
      </c>
      <c r="BE88" s="176">
        <f>IF($N$88="základní",$J$88,0)</f>
        <v>0</v>
      </c>
      <c r="BF88" s="176">
        <f>IF($N$88="snížená",$J$88,0)</f>
        <v>0</v>
      </c>
      <c r="BG88" s="176">
        <f>IF($N$88="zákl. přenesená",$J$88,0)</f>
        <v>0</v>
      </c>
      <c r="BH88" s="176">
        <f>IF($N$88="sníž. přenesená",$J$88,0)</f>
        <v>0</v>
      </c>
      <c r="BI88" s="176">
        <f>IF($N$88="nulová",$J$88,0)</f>
        <v>0</v>
      </c>
      <c r="BJ88" s="99" t="s">
        <v>80</v>
      </c>
      <c r="BK88" s="176">
        <f>ROUND($I$88*$H$88,2)</f>
        <v>0</v>
      </c>
      <c r="BL88" s="99" t="s">
        <v>129</v>
      </c>
      <c r="BM88" s="99" t="s">
        <v>130</v>
      </c>
    </row>
    <row r="89" spans="2:51" s="6" customFormat="1" ht="13.5" customHeight="1">
      <c r="B89" s="177"/>
      <c r="C89" s="178"/>
      <c r="D89" s="179" t="s">
        <v>131</v>
      </c>
      <c r="E89" s="180"/>
      <c r="F89" s="180" t="s">
        <v>132</v>
      </c>
      <c r="G89" s="178"/>
      <c r="H89" s="181">
        <v>26</v>
      </c>
      <c r="J89" s="178"/>
      <c r="K89" s="178"/>
      <c r="L89" s="182"/>
      <c r="M89" s="183"/>
      <c r="N89" s="178"/>
      <c r="O89" s="178"/>
      <c r="P89" s="178"/>
      <c r="Q89" s="178"/>
      <c r="R89" s="178"/>
      <c r="S89" s="178"/>
      <c r="T89" s="184"/>
      <c r="AT89" s="185" t="s">
        <v>131</v>
      </c>
      <c r="AU89" s="185" t="s">
        <v>83</v>
      </c>
      <c r="AV89" s="185" t="s">
        <v>83</v>
      </c>
      <c r="AW89" s="185" t="s">
        <v>96</v>
      </c>
      <c r="AX89" s="185" t="s">
        <v>80</v>
      </c>
      <c r="AY89" s="185" t="s">
        <v>123</v>
      </c>
    </row>
    <row r="90" spans="2:65" s="6" customFormat="1" ht="13.5" customHeight="1">
      <c r="B90" s="95"/>
      <c r="C90" s="165" t="s">
        <v>83</v>
      </c>
      <c r="D90" s="165" t="s">
        <v>125</v>
      </c>
      <c r="E90" s="166" t="s">
        <v>133</v>
      </c>
      <c r="F90" s="167" t="s">
        <v>134</v>
      </c>
      <c r="G90" s="168" t="s">
        <v>135</v>
      </c>
      <c r="H90" s="169">
        <v>109.64</v>
      </c>
      <c r="I90" s="170"/>
      <c r="J90" s="171">
        <f>ROUND($I$90*$H$90,2)</f>
        <v>0</v>
      </c>
      <c r="K90" s="167" t="s">
        <v>136</v>
      </c>
      <c r="L90" s="139"/>
      <c r="M90" s="172"/>
      <c r="N90" s="173" t="s">
        <v>44</v>
      </c>
      <c r="O90" s="96"/>
      <c r="P90" s="174">
        <f>$O$90*$H$90</f>
        <v>0</v>
      </c>
      <c r="Q90" s="174">
        <v>0</v>
      </c>
      <c r="R90" s="174">
        <f>$Q$90*$H$90</f>
        <v>0</v>
      </c>
      <c r="S90" s="174">
        <v>0</v>
      </c>
      <c r="T90" s="175">
        <f>$S$90*$H$90</f>
        <v>0</v>
      </c>
      <c r="AR90" s="99" t="s">
        <v>129</v>
      </c>
      <c r="AT90" s="99" t="s">
        <v>125</v>
      </c>
      <c r="AU90" s="99" t="s">
        <v>83</v>
      </c>
      <c r="AY90" s="6" t="s">
        <v>123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80</v>
      </c>
      <c r="BK90" s="176">
        <f>ROUND($I$90*$H$90,2)</f>
        <v>0</v>
      </c>
      <c r="BL90" s="99" t="s">
        <v>129</v>
      </c>
      <c r="BM90" s="99" t="s">
        <v>137</v>
      </c>
    </row>
    <row r="91" spans="2:51" s="6" customFormat="1" ht="13.5" customHeight="1">
      <c r="B91" s="177"/>
      <c r="C91" s="178"/>
      <c r="D91" s="179" t="s">
        <v>131</v>
      </c>
      <c r="E91" s="180"/>
      <c r="F91" s="180" t="s">
        <v>138</v>
      </c>
      <c r="G91" s="178"/>
      <c r="H91" s="181">
        <v>109.64</v>
      </c>
      <c r="J91" s="178"/>
      <c r="K91" s="178"/>
      <c r="L91" s="182"/>
      <c r="M91" s="183"/>
      <c r="N91" s="178"/>
      <c r="O91" s="178"/>
      <c r="P91" s="178"/>
      <c r="Q91" s="178"/>
      <c r="R91" s="178"/>
      <c r="S91" s="178"/>
      <c r="T91" s="184"/>
      <c r="AT91" s="185" t="s">
        <v>131</v>
      </c>
      <c r="AU91" s="185" t="s">
        <v>83</v>
      </c>
      <c r="AV91" s="185" t="s">
        <v>83</v>
      </c>
      <c r="AW91" s="185" t="s">
        <v>96</v>
      </c>
      <c r="AX91" s="185" t="s">
        <v>80</v>
      </c>
      <c r="AY91" s="185" t="s">
        <v>123</v>
      </c>
    </row>
    <row r="92" spans="2:65" s="6" customFormat="1" ht="13.5" customHeight="1">
      <c r="B92" s="95"/>
      <c r="C92" s="165" t="s">
        <v>139</v>
      </c>
      <c r="D92" s="165" t="s">
        <v>125</v>
      </c>
      <c r="E92" s="166" t="s">
        <v>140</v>
      </c>
      <c r="F92" s="167" t="s">
        <v>141</v>
      </c>
      <c r="G92" s="168" t="s">
        <v>135</v>
      </c>
      <c r="H92" s="169">
        <v>3.71</v>
      </c>
      <c r="I92" s="170"/>
      <c r="J92" s="171">
        <f>ROUND($I$92*$H$92,2)</f>
        <v>0</v>
      </c>
      <c r="K92" s="167" t="s">
        <v>136</v>
      </c>
      <c r="L92" s="139"/>
      <c r="M92" s="172"/>
      <c r="N92" s="173" t="s">
        <v>44</v>
      </c>
      <c r="O92" s="96"/>
      <c r="P92" s="174">
        <f>$O$92*$H$92</f>
        <v>0</v>
      </c>
      <c r="Q92" s="174">
        <v>0</v>
      </c>
      <c r="R92" s="174">
        <f>$Q$92*$H$92</f>
        <v>0</v>
      </c>
      <c r="S92" s="174">
        <v>0</v>
      </c>
      <c r="T92" s="175">
        <f>$S$92*$H$92</f>
        <v>0</v>
      </c>
      <c r="AR92" s="99" t="s">
        <v>129</v>
      </c>
      <c r="AT92" s="99" t="s">
        <v>125</v>
      </c>
      <c r="AU92" s="99" t="s">
        <v>83</v>
      </c>
      <c r="AY92" s="6" t="s">
        <v>123</v>
      </c>
      <c r="BE92" s="176">
        <f>IF($N$92="základní",$J$92,0)</f>
        <v>0</v>
      </c>
      <c r="BF92" s="176">
        <f>IF($N$92="snížená",$J$92,0)</f>
        <v>0</v>
      </c>
      <c r="BG92" s="176">
        <f>IF($N$92="zákl. přenesená",$J$92,0)</f>
        <v>0</v>
      </c>
      <c r="BH92" s="176">
        <f>IF($N$92="sníž. přenesená",$J$92,0)</f>
        <v>0</v>
      </c>
      <c r="BI92" s="176">
        <f>IF($N$92="nulová",$J$92,0)</f>
        <v>0</v>
      </c>
      <c r="BJ92" s="99" t="s">
        <v>80</v>
      </c>
      <c r="BK92" s="176">
        <f>ROUND($I$92*$H$92,2)</f>
        <v>0</v>
      </c>
      <c r="BL92" s="99" t="s">
        <v>129</v>
      </c>
      <c r="BM92" s="99" t="s">
        <v>142</v>
      </c>
    </row>
    <row r="93" spans="2:51" s="6" customFormat="1" ht="13.5" customHeight="1">
      <c r="B93" s="186"/>
      <c r="C93" s="187"/>
      <c r="D93" s="179" t="s">
        <v>131</v>
      </c>
      <c r="E93" s="188"/>
      <c r="F93" s="188" t="s">
        <v>143</v>
      </c>
      <c r="G93" s="187"/>
      <c r="H93" s="187"/>
      <c r="J93" s="187"/>
      <c r="K93" s="187"/>
      <c r="L93" s="189"/>
      <c r="M93" s="190"/>
      <c r="N93" s="187"/>
      <c r="O93" s="187"/>
      <c r="P93" s="187"/>
      <c r="Q93" s="187"/>
      <c r="R93" s="187"/>
      <c r="S93" s="187"/>
      <c r="T93" s="191"/>
      <c r="AT93" s="192" t="s">
        <v>131</v>
      </c>
      <c r="AU93" s="192" t="s">
        <v>83</v>
      </c>
      <c r="AV93" s="192" t="s">
        <v>80</v>
      </c>
      <c r="AW93" s="192" t="s">
        <v>96</v>
      </c>
      <c r="AX93" s="192" t="s">
        <v>73</v>
      </c>
      <c r="AY93" s="192" t="s">
        <v>123</v>
      </c>
    </row>
    <row r="94" spans="2:51" s="6" customFormat="1" ht="13.5" customHeight="1">
      <c r="B94" s="177"/>
      <c r="C94" s="178"/>
      <c r="D94" s="193" t="s">
        <v>131</v>
      </c>
      <c r="E94" s="178"/>
      <c r="F94" s="180" t="s">
        <v>144</v>
      </c>
      <c r="G94" s="178"/>
      <c r="H94" s="181">
        <v>2.89</v>
      </c>
      <c r="J94" s="178"/>
      <c r="K94" s="178"/>
      <c r="L94" s="182"/>
      <c r="M94" s="183"/>
      <c r="N94" s="178"/>
      <c r="O94" s="178"/>
      <c r="P94" s="178"/>
      <c r="Q94" s="178"/>
      <c r="R94" s="178"/>
      <c r="S94" s="178"/>
      <c r="T94" s="184"/>
      <c r="AT94" s="185" t="s">
        <v>131</v>
      </c>
      <c r="AU94" s="185" t="s">
        <v>83</v>
      </c>
      <c r="AV94" s="185" t="s">
        <v>83</v>
      </c>
      <c r="AW94" s="185" t="s">
        <v>96</v>
      </c>
      <c r="AX94" s="185" t="s">
        <v>73</v>
      </c>
      <c r="AY94" s="185" t="s">
        <v>123</v>
      </c>
    </row>
    <row r="95" spans="2:51" s="6" customFormat="1" ht="13.5" customHeight="1">
      <c r="B95" s="177"/>
      <c r="C95" s="178"/>
      <c r="D95" s="193" t="s">
        <v>131</v>
      </c>
      <c r="E95" s="178"/>
      <c r="F95" s="180" t="s">
        <v>145</v>
      </c>
      <c r="G95" s="178"/>
      <c r="H95" s="181">
        <v>0.82</v>
      </c>
      <c r="J95" s="178"/>
      <c r="K95" s="178"/>
      <c r="L95" s="182"/>
      <c r="M95" s="183"/>
      <c r="N95" s="178"/>
      <c r="O95" s="178"/>
      <c r="P95" s="178"/>
      <c r="Q95" s="178"/>
      <c r="R95" s="178"/>
      <c r="S95" s="178"/>
      <c r="T95" s="184"/>
      <c r="AT95" s="185" t="s">
        <v>131</v>
      </c>
      <c r="AU95" s="185" t="s">
        <v>83</v>
      </c>
      <c r="AV95" s="185" t="s">
        <v>83</v>
      </c>
      <c r="AW95" s="185" t="s">
        <v>96</v>
      </c>
      <c r="AX95" s="185" t="s">
        <v>73</v>
      </c>
      <c r="AY95" s="185" t="s">
        <v>123</v>
      </c>
    </row>
    <row r="96" spans="2:51" s="6" customFormat="1" ht="13.5" customHeight="1">
      <c r="B96" s="194"/>
      <c r="C96" s="195"/>
      <c r="D96" s="193" t="s">
        <v>131</v>
      </c>
      <c r="E96" s="195"/>
      <c r="F96" s="196" t="s">
        <v>146</v>
      </c>
      <c r="G96" s="195"/>
      <c r="H96" s="197">
        <v>3.71</v>
      </c>
      <c r="J96" s="195"/>
      <c r="K96" s="195"/>
      <c r="L96" s="198"/>
      <c r="M96" s="199"/>
      <c r="N96" s="195"/>
      <c r="O96" s="195"/>
      <c r="P96" s="195"/>
      <c r="Q96" s="195"/>
      <c r="R96" s="195"/>
      <c r="S96" s="195"/>
      <c r="T96" s="200"/>
      <c r="AT96" s="201" t="s">
        <v>131</v>
      </c>
      <c r="AU96" s="201" t="s">
        <v>83</v>
      </c>
      <c r="AV96" s="201" t="s">
        <v>129</v>
      </c>
      <c r="AW96" s="201" t="s">
        <v>96</v>
      </c>
      <c r="AX96" s="201" t="s">
        <v>80</v>
      </c>
      <c r="AY96" s="201" t="s">
        <v>123</v>
      </c>
    </row>
    <row r="97" spans="2:65" s="6" customFormat="1" ht="13.5" customHeight="1">
      <c r="B97" s="95"/>
      <c r="C97" s="165" t="s">
        <v>129</v>
      </c>
      <c r="D97" s="165" t="s">
        <v>125</v>
      </c>
      <c r="E97" s="166" t="s">
        <v>147</v>
      </c>
      <c r="F97" s="167" t="s">
        <v>148</v>
      </c>
      <c r="G97" s="168" t="s">
        <v>135</v>
      </c>
      <c r="H97" s="169">
        <v>156.628</v>
      </c>
      <c r="I97" s="170"/>
      <c r="J97" s="171">
        <f>ROUND($I$97*$H$97,2)</f>
        <v>0</v>
      </c>
      <c r="K97" s="167" t="s">
        <v>136</v>
      </c>
      <c r="L97" s="139"/>
      <c r="M97" s="172"/>
      <c r="N97" s="173" t="s">
        <v>44</v>
      </c>
      <c r="O97" s="96"/>
      <c r="P97" s="174">
        <f>$O$97*$H$97</f>
        <v>0</v>
      </c>
      <c r="Q97" s="174">
        <v>0</v>
      </c>
      <c r="R97" s="174">
        <f>$Q$97*$H$97</f>
        <v>0</v>
      </c>
      <c r="S97" s="174">
        <v>0</v>
      </c>
      <c r="T97" s="175">
        <f>$S$97*$H$97</f>
        <v>0</v>
      </c>
      <c r="AR97" s="99" t="s">
        <v>129</v>
      </c>
      <c r="AT97" s="99" t="s">
        <v>125</v>
      </c>
      <c r="AU97" s="99" t="s">
        <v>83</v>
      </c>
      <c r="AY97" s="6" t="s">
        <v>123</v>
      </c>
      <c r="BE97" s="176">
        <f>IF($N$97="základní",$J$97,0)</f>
        <v>0</v>
      </c>
      <c r="BF97" s="176">
        <f>IF($N$97="snížená",$J$97,0)</f>
        <v>0</v>
      </c>
      <c r="BG97" s="176">
        <f>IF($N$97="zákl. přenesená",$J$97,0)</f>
        <v>0</v>
      </c>
      <c r="BH97" s="176">
        <f>IF($N$97="sníž. přenesená",$J$97,0)</f>
        <v>0</v>
      </c>
      <c r="BI97" s="176">
        <f>IF($N$97="nulová",$J$97,0)</f>
        <v>0</v>
      </c>
      <c r="BJ97" s="99" t="s">
        <v>80</v>
      </c>
      <c r="BK97" s="176">
        <f>ROUND($I$97*$H$97,2)</f>
        <v>0</v>
      </c>
      <c r="BL97" s="99" t="s">
        <v>129</v>
      </c>
      <c r="BM97" s="99" t="s">
        <v>149</v>
      </c>
    </row>
    <row r="98" spans="2:51" s="6" customFormat="1" ht="13.5" customHeight="1">
      <c r="B98" s="186"/>
      <c r="C98" s="187"/>
      <c r="D98" s="179" t="s">
        <v>131</v>
      </c>
      <c r="E98" s="188"/>
      <c r="F98" s="188" t="s">
        <v>150</v>
      </c>
      <c r="G98" s="187"/>
      <c r="H98" s="187"/>
      <c r="J98" s="187"/>
      <c r="K98" s="187"/>
      <c r="L98" s="189"/>
      <c r="M98" s="190"/>
      <c r="N98" s="187"/>
      <c r="O98" s="187"/>
      <c r="P98" s="187"/>
      <c r="Q98" s="187"/>
      <c r="R98" s="187"/>
      <c r="S98" s="187"/>
      <c r="T98" s="191"/>
      <c r="AT98" s="192" t="s">
        <v>131</v>
      </c>
      <c r="AU98" s="192" t="s">
        <v>83</v>
      </c>
      <c r="AV98" s="192" t="s">
        <v>80</v>
      </c>
      <c r="AW98" s="192" t="s">
        <v>96</v>
      </c>
      <c r="AX98" s="192" t="s">
        <v>73</v>
      </c>
      <c r="AY98" s="192" t="s">
        <v>123</v>
      </c>
    </row>
    <row r="99" spans="2:51" s="6" customFormat="1" ht="13.5" customHeight="1">
      <c r="B99" s="177"/>
      <c r="C99" s="178"/>
      <c r="D99" s="193" t="s">
        <v>131</v>
      </c>
      <c r="E99" s="178"/>
      <c r="F99" s="180" t="s">
        <v>151</v>
      </c>
      <c r="G99" s="178"/>
      <c r="H99" s="181">
        <v>10</v>
      </c>
      <c r="J99" s="178"/>
      <c r="K99" s="178"/>
      <c r="L99" s="182"/>
      <c r="M99" s="183"/>
      <c r="N99" s="178"/>
      <c r="O99" s="178"/>
      <c r="P99" s="178"/>
      <c r="Q99" s="178"/>
      <c r="R99" s="178"/>
      <c r="S99" s="178"/>
      <c r="T99" s="184"/>
      <c r="AT99" s="185" t="s">
        <v>131</v>
      </c>
      <c r="AU99" s="185" t="s">
        <v>83</v>
      </c>
      <c r="AV99" s="185" t="s">
        <v>83</v>
      </c>
      <c r="AW99" s="185" t="s">
        <v>96</v>
      </c>
      <c r="AX99" s="185" t="s">
        <v>73</v>
      </c>
      <c r="AY99" s="185" t="s">
        <v>123</v>
      </c>
    </row>
    <row r="100" spans="2:51" s="6" customFormat="1" ht="13.5" customHeight="1">
      <c r="B100" s="177"/>
      <c r="C100" s="178"/>
      <c r="D100" s="193" t="s">
        <v>131</v>
      </c>
      <c r="E100" s="178"/>
      <c r="F100" s="180" t="s">
        <v>152</v>
      </c>
      <c r="G100" s="178"/>
      <c r="H100" s="181">
        <v>14.5</v>
      </c>
      <c r="J100" s="178"/>
      <c r="K100" s="178"/>
      <c r="L100" s="182"/>
      <c r="M100" s="183"/>
      <c r="N100" s="178"/>
      <c r="O100" s="178"/>
      <c r="P100" s="178"/>
      <c r="Q100" s="178"/>
      <c r="R100" s="178"/>
      <c r="S100" s="178"/>
      <c r="T100" s="184"/>
      <c r="AT100" s="185" t="s">
        <v>131</v>
      </c>
      <c r="AU100" s="185" t="s">
        <v>83</v>
      </c>
      <c r="AV100" s="185" t="s">
        <v>83</v>
      </c>
      <c r="AW100" s="185" t="s">
        <v>96</v>
      </c>
      <c r="AX100" s="185" t="s">
        <v>73</v>
      </c>
      <c r="AY100" s="185" t="s">
        <v>123</v>
      </c>
    </row>
    <row r="101" spans="2:51" s="6" customFormat="1" ht="13.5" customHeight="1">
      <c r="B101" s="177"/>
      <c r="C101" s="178"/>
      <c r="D101" s="193" t="s">
        <v>131</v>
      </c>
      <c r="E101" s="178"/>
      <c r="F101" s="180" t="s">
        <v>153</v>
      </c>
      <c r="G101" s="178"/>
      <c r="H101" s="181">
        <v>109.2</v>
      </c>
      <c r="J101" s="178"/>
      <c r="K101" s="178"/>
      <c r="L101" s="182"/>
      <c r="M101" s="183"/>
      <c r="N101" s="178"/>
      <c r="O101" s="178"/>
      <c r="P101" s="178"/>
      <c r="Q101" s="178"/>
      <c r="R101" s="178"/>
      <c r="S101" s="178"/>
      <c r="T101" s="184"/>
      <c r="AT101" s="185" t="s">
        <v>131</v>
      </c>
      <c r="AU101" s="185" t="s">
        <v>83</v>
      </c>
      <c r="AV101" s="185" t="s">
        <v>83</v>
      </c>
      <c r="AW101" s="185" t="s">
        <v>96</v>
      </c>
      <c r="AX101" s="185" t="s">
        <v>73</v>
      </c>
      <c r="AY101" s="185" t="s">
        <v>123</v>
      </c>
    </row>
    <row r="102" spans="2:51" s="6" customFormat="1" ht="13.5" customHeight="1">
      <c r="B102" s="177"/>
      <c r="C102" s="178"/>
      <c r="D102" s="193" t="s">
        <v>131</v>
      </c>
      <c r="E102" s="178"/>
      <c r="F102" s="180" t="s">
        <v>154</v>
      </c>
      <c r="G102" s="178"/>
      <c r="H102" s="181">
        <v>19.278</v>
      </c>
      <c r="J102" s="178"/>
      <c r="K102" s="178"/>
      <c r="L102" s="182"/>
      <c r="M102" s="183"/>
      <c r="N102" s="178"/>
      <c r="O102" s="178"/>
      <c r="P102" s="178"/>
      <c r="Q102" s="178"/>
      <c r="R102" s="178"/>
      <c r="S102" s="178"/>
      <c r="T102" s="184"/>
      <c r="AT102" s="185" t="s">
        <v>131</v>
      </c>
      <c r="AU102" s="185" t="s">
        <v>83</v>
      </c>
      <c r="AV102" s="185" t="s">
        <v>83</v>
      </c>
      <c r="AW102" s="185" t="s">
        <v>96</v>
      </c>
      <c r="AX102" s="185" t="s">
        <v>73</v>
      </c>
      <c r="AY102" s="185" t="s">
        <v>123</v>
      </c>
    </row>
    <row r="103" spans="2:51" s="6" customFormat="1" ht="13.5" customHeight="1">
      <c r="B103" s="177"/>
      <c r="C103" s="178"/>
      <c r="D103" s="193" t="s">
        <v>131</v>
      </c>
      <c r="E103" s="178"/>
      <c r="F103" s="180" t="s">
        <v>155</v>
      </c>
      <c r="G103" s="178"/>
      <c r="H103" s="181">
        <v>21.7</v>
      </c>
      <c r="J103" s="178"/>
      <c r="K103" s="178"/>
      <c r="L103" s="182"/>
      <c r="M103" s="183"/>
      <c r="N103" s="178"/>
      <c r="O103" s="178"/>
      <c r="P103" s="178"/>
      <c r="Q103" s="178"/>
      <c r="R103" s="178"/>
      <c r="S103" s="178"/>
      <c r="T103" s="184"/>
      <c r="AT103" s="185" t="s">
        <v>131</v>
      </c>
      <c r="AU103" s="185" t="s">
        <v>83</v>
      </c>
      <c r="AV103" s="185" t="s">
        <v>83</v>
      </c>
      <c r="AW103" s="185" t="s">
        <v>96</v>
      </c>
      <c r="AX103" s="185" t="s">
        <v>73</v>
      </c>
      <c r="AY103" s="185" t="s">
        <v>123</v>
      </c>
    </row>
    <row r="104" spans="2:51" s="6" customFormat="1" ht="13.5" customHeight="1">
      <c r="B104" s="177"/>
      <c r="C104" s="178"/>
      <c r="D104" s="193" t="s">
        <v>131</v>
      </c>
      <c r="E104" s="178"/>
      <c r="F104" s="180" t="s">
        <v>156</v>
      </c>
      <c r="G104" s="178"/>
      <c r="H104" s="181">
        <v>5.25</v>
      </c>
      <c r="J104" s="178"/>
      <c r="K104" s="178"/>
      <c r="L104" s="182"/>
      <c r="M104" s="183"/>
      <c r="N104" s="178"/>
      <c r="O104" s="178"/>
      <c r="P104" s="178"/>
      <c r="Q104" s="178"/>
      <c r="R104" s="178"/>
      <c r="S104" s="178"/>
      <c r="T104" s="184"/>
      <c r="AT104" s="185" t="s">
        <v>131</v>
      </c>
      <c r="AU104" s="185" t="s">
        <v>83</v>
      </c>
      <c r="AV104" s="185" t="s">
        <v>83</v>
      </c>
      <c r="AW104" s="185" t="s">
        <v>96</v>
      </c>
      <c r="AX104" s="185" t="s">
        <v>73</v>
      </c>
      <c r="AY104" s="185" t="s">
        <v>123</v>
      </c>
    </row>
    <row r="105" spans="2:51" s="6" customFormat="1" ht="13.5" customHeight="1">
      <c r="B105" s="177"/>
      <c r="C105" s="178"/>
      <c r="D105" s="193" t="s">
        <v>131</v>
      </c>
      <c r="E105" s="178"/>
      <c r="F105" s="180" t="s">
        <v>157</v>
      </c>
      <c r="G105" s="178"/>
      <c r="H105" s="181">
        <v>9.1</v>
      </c>
      <c r="J105" s="178"/>
      <c r="K105" s="178"/>
      <c r="L105" s="182"/>
      <c r="M105" s="183"/>
      <c r="N105" s="178"/>
      <c r="O105" s="178"/>
      <c r="P105" s="178"/>
      <c r="Q105" s="178"/>
      <c r="R105" s="178"/>
      <c r="S105" s="178"/>
      <c r="T105" s="184"/>
      <c r="AT105" s="185" t="s">
        <v>131</v>
      </c>
      <c r="AU105" s="185" t="s">
        <v>83</v>
      </c>
      <c r="AV105" s="185" t="s">
        <v>83</v>
      </c>
      <c r="AW105" s="185" t="s">
        <v>96</v>
      </c>
      <c r="AX105" s="185" t="s">
        <v>73</v>
      </c>
      <c r="AY105" s="185" t="s">
        <v>123</v>
      </c>
    </row>
    <row r="106" spans="2:51" s="6" customFormat="1" ht="13.5" customHeight="1">
      <c r="B106" s="202"/>
      <c r="C106" s="203"/>
      <c r="D106" s="193" t="s">
        <v>131</v>
      </c>
      <c r="E106" s="203"/>
      <c r="F106" s="204" t="s">
        <v>158</v>
      </c>
      <c r="G106" s="203"/>
      <c r="H106" s="205">
        <v>189.028</v>
      </c>
      <c r="J106" s="203"/>
      <c r="K106" s="203"/>
      <c r="L106" s="206"/>
      <c r="M106" s="207"/>
      <c r="N106" s="203"/>
      <c r="O106" s="203"/>
      <c r="P106" s="203"/>
      <c r="Q106" s="203"/>
      <c r="R106" s="203"/>
      <c r="S106" s="203"/>
      <c r="T106" s="208"/>
      <c r="AT106" s="209" t="s">
        <v>131</v>
      </c>
      <c r="AU106" s="209" t="s">
        <v>83</v>
      </c>
      <c r="AV106" s="209" t="s">
        <v>139</v>
      </c>
      <c r="AW106" s="209" t="s">
        <v>96</v>
      </c>
      <c r="AX106" s="209" t="s">
        <v>73</v>
      </c>
      <c r="AY106" s="209" t="s">
        <v>123</v>
      </c>
    </row>
    <row r="107" spans="2:51" s="6" customFormat="1" ht="13.5" customHeight="1">
      <c r="B107" s="186"/>
      <c r="C107" s="187"/>
      <c r="D107" s="193" t="s">
        <v>131</v>
      </c>
      <c r="E107" s="187"/>
      <c r="F107" s="188" t="s">
        <v>159</v>
      </c>
      <c r="G107" s="187"/>
      <c r="H107" s="187"/>
      <c r="J107" s="187"/>
      <c r="K107" s="187"/>
      <c r="L107" s="189"/>
      <c r="M107" s="190"/>
      <c r="N107" s="187"/>
      <c r="O107" s="187"/>
      <c r="P107" s="187"/>
      <c r="Q107" s="187"/>
      <c r="R107" s="187"/>
      <c r="S107" s="187"/>
      <c r="T107" s="191"/>
      <c r="AT107" s="192" t="s">
        <v>131</v>
      </c>
      <c r="AU107" s="192" t="s">
        <v>83</v>
      </c>
      <c r="AV107" s="192" t="s">
        <v>80</v>
      </c>
      <c r="AW107" s="192" t="s">
        <v>96</v>
      </c>
      <c r="AX107" s="192" t="s">
        <v>73</v>
      </c>
      <c r="AY107" s="192" t="s">
        <v>123</v>
      </c>
    </row>
    <row r="108" spans="2:51" s="6" customFormat="1" ht="13.5" customHeight="1">
      <c r="B108" s="177"/>
      <c r="C108" s="178"/>
      <c r="D108" s="193" t="s">
        <v>131</v>
      </c>
      <c r="E108" s="178"/>
      <c r="F108" s="180" t="s">
        <v>160</v>
      </c>
      <c r="G108" s="178"/>
      <c r="H108" s="181">
        <v>-32.4</v>
      </c>
      <c r="J108" s="178"/>
      <c r="K108" s="178"/>
      <c r="L108" s="182"/>
      <c r="M108" s="183"/>
      <c r="N108" s="178"/>
      <c r="O108" s="178"/>
      <c r="P108" s="178"/>
      <c r="Q108" s="178"/>
      <c r="R108" s="178"/>
      <c r="S108" s="178"/>
      <c r="T108" s="184"/>
      <c r="AT108" s="185" t="s">
        <v>131</v>
      </c>
      <c r="AU108" s="185" t="s">
        <v>83</v>
      </c>
      <c r="AV108" s="185" t="s">
        <v>83</v>
      </c>
      <c r="AW108" s="185" t="s">
        <v>96</v>
      </c>
      <c r="AX108" s="185" t="s">
        <v>73</v>
      </c>
      <c r="AY108" s="185" t="s">
        <v>123</v>
      </c>
    </row>
    <row r="109" spans="2:51" s="6" customFormat="1" ht="13.5" customHeight="1">
      <c r="B109" s="202"/>
      <c r="C109" s="203"/>
      <c r="D109" s="193" t="s">
        <v>131</v>
      </c>
      <c r="E109" s="203"/>
      <c r="F109" s="204" t="s">
        <v>158</v>
      </c>
      <c r="G109" s="203"/>
      <c r="H109" s="205">
        <v>-32.4</v>
      </c>
      <c r="J109" s="203"/>
      <c r="K109" s="203"/>
      <c r="L109" s="206"/>
      <c r="M109" s="207"/>
      <c r="N109" s="203"/>
      <c r="O109" s="203"/>
      <c r="P109" s="203"/>
      <c r="Q109" s="203"/>
      <c r="R109" s="203"/>
      <c r="S109" s="203"/>
      <c r="T109" s="208"/>
      <c r="AT109" s="209" t="s">
        <v>131</v>
      </c>
      <c r="AU109" s="209" t="s">
        <v>83</v>
      </c>
      <c r="AV109" s="209" t="s">
        <v>139</v>
      </c>
      <c r="AW109" s="209" t="s">
        <v>96</v>
      </c>
      <c r="AX109" s="209" t="s">
        <v>73</v>
      </c>
      <c r="AY109" s="209" t="s">
        <v>123</v>
      </c>
    </row>
    <row r="110" spans="2:51" s="6" customFormat="1" ht="13.5" customHeight="1">
      <c r="B110" s="194"/>
      <c r="C110" s="195"/>
      <c r="D110" s="193" t="s">
        <v>131</v>
      </c>
      <c r="E110" s="195"/>
      <c r="F110" s="196" t="s">
        <v>146</v>
      </c>
      <c r="G110" s="195"/>
      <c r="H110" s="197">
        <v>156.628</v>
      </c>
      <c r="J110" s="195"/>
      <c r="K110" s="195"/>
      <c r="L110" s="198"/>
      <c r="M110" s="199"/>
      <c r="N110" s="195"/>
      <c r="O110" s="195"/>
      <c r="P110" s="195"/>
      <c r="Q110" s="195"/>
      <c r="R110" s="195"/>
      <c r="S110" s="195"/>
      <c r="T110" s="200"/>
      <c r="AT110" s="201" t="s">
        <v>131</v>
      </c>
      <c r="AU110" s="201" t="s">
        <v>83</v>
      </c>
      <c r="AV110" s="201" t="s">
        <v>129</v>
      </c>
      <c r="AW110" s="201" t="s">
        <v>96</v>
      </c>
      <c r="AX110" s="201" t="s">
        <v>80</v>
      </c>
      <c r="AY110" s="201" t="s">
        <v>123</v>
      </c>
    </row>
    <row r="111" spans="2:65" s="6" customFormat="1" ht="13.5" customHeight="1">
      <c r="B111" s="95"/>
      <c r="C111" s="165" t="s">
        <v>161</v>
      </c>
      <c r="D111" s="165" t="s">
        <v>125</v>
      </c>
      <c r="E111" s="166" t="s">
        <v>162</v>
      </c>
      <c r="F111" s="167" t="s">
        <v>163</v>
      </c>
      <c r="G111" s="168" t="s">
        <v>135</v>
      </c>
      <c r="H111" s="169">
        <v>156.626</v>
      </c>
      <c r="I111" s="170"/>
      <c r="J111" s="171">
        <f>ROUND($I$111*$H$111,2)</f>
        <v>0</v>
      </c>
      <c r="K111" s="167" t="s">
        <v>136</v>
      </c>
      <c r="L111" s="139"/>
      <c r="M111" s="172"/>
      <c r="N111" s="173" t="s">
        <v>44</v>
      </c>
      <c r="O111" s="96"/>
      <c r="P111" s="174">
        <f>$O$111*$H$111</f>
        <v>0</v>
      </c>
      <c r="Q111" s="174">
        <v>0</v>
      </c>
      <c r="R111" s="174">
        <f>$Q$111*$H$111</f>
        <v>0</v>
      </c>
      <c r="S111" s="174">
        <v>0</v>
      </c>
      <c r="T111" s="175">
        <f>$S$111*$H$111</f>
        <v>0</v>
      </c>
      <c r="AR111" s="99" t="s">
        <v>129</v>
      </c>
      <c r="AT111" s="99" t="s">
        <v>125</v>
      </c>
      <c r="AU111" s="99" t="s">
        <v>83</v>
      </c>
      <c r="AY111" s="6" t="s">
        <v>123</v>
      </c>
      <c r="BE111" s="176">
        <f>IF($N$111="základní",$J$111,0)</f>
        <v>0</v>
      </c>
      <c r="BF111" s="176">
        <f>IF($N$111="snížená",$J$111,0)</f>
        <v>0</v>
      </c>
      <c r="BG111" s="176">
        <f>IF($N$111="zákl. přenesená",$J$111,0)</f>
        <v>0</v>
      </c>
      <c r="BH111" s="176">
        <f>IF($N$111="sníž. přenesená",$J$111,0)</f>
        <v>0</v>
      </c>
      <c r="BI111" s="176">
        <f>IF($N$111="nulová",$J$111,0)</f>
        <v>0</v>
      </c>
      <c r="BJ111" s="99" t="s">
        <v>80</v>
      </c>
      <c r="BK111" s="176">
        <f>ROUND($I$111*$H$111,2)</f>
        <v>0</v>
      </c>
      <c r="BL111" s="99" t="s">
        <v>129</v>
      </c>
      <c r="BM111" s="99" t="s">
        <v>164</v>
      </c>
    </row>
    <row r="112" spans="2:65" s="6" customFormat="1" ht="13.5" customHeight="1">
      <c r="B112" s="95"/>
      <c r="C112" s="168" t="s">
        <v>165</v>
      </c>
      <c r="D112" s="168" t="s">
        <v>125</v>
      </c>
      <c r="E112" s="166" t="s">
        <v>166</v>
      </c>
      <c r="F112" s="167" t="s">
        <v>167</v>
      </c>
      <c r="G112" s="168" t="s">
        <v>135</v>
      </c>
      <c r="H112" s="169">
        <v>77.184</v>
      </c>
      <c r="I112" s="170"/>
      <c r="J112" s="171">
        <f>ROUND($I$112*$H$112,2)</f>
        <v>0</v>
      </c>
      <c r="K112" s="167" t="s">
        <v>136</v>
      </c>
      <c r="L112" s="139"/>
      <c r="M112" s="172"/>
      <c r="N112" s="173" t="s">
        <v>44</v>
      </c>
      <c r="O112" s="96"/>
      <c r="P112" s="174">
        <f>$O$112*$H$112</f>
        <v>0</v>
      </c>
      <c r="Q112" s="174">
        <v>0</v>
      </c>
      <c r="R112" s="174">
        <f>$Q$112*$H$112</f>
        <v>0</v>
      </c>
      <c r="S112" s="174">
        <v>0</v>
      </c>
      <c r="T112" s="175">
        <f>$S$112*$H$112</f>
        <v>0</v>
      </c>
      <c r="AR112" s="99" t="s">
        <v>129</v>
      </c>
      <c r="AT112" s="99" t="s">
        <v>125</v>
      </c>
      <c r="AU112" s="99" t="s">
        <v>83</v>
      </c>
      <c r="AY112" s="99" t="s">
        <v>123</v>
      </c>
      <c r="BE112" s="176">
        <f>IF($N$112="základní",$J$112,0)</f>
        <v>0</v>
      </c>
      <c r="BF112" s="176">
        <f>IF($N$112="snížená",$J$112,0)</f>
        <v>0</v>
      </c>
      <c r="BG112" s="176">
        <f>IF($N$112="zákl. přenesená",$J$112,0)</f>
        <v>0</v>
      </c>
      <c r="BH112" s="176">
        <f>IF($N$112="sníž. přenesená",$J$112,0)</f>
        <v>0</v>
      </c>
      <c r="BI112" s="176">
        <f>IF($N$112="nulová",$J$112,0)</f>
        <v>0</v>
      </c>
      <c r="BJ112" s="99" t="s">
        <v>80</v>
      </c>
      <c r="BK112" s="176">
        <f>ROUND($I$112*$H$112,2)</f>
        <v>0</v>
      </c>
      <c r="BL112" s="99" t="s">
        <v>129</v>
      </c>
      <c r="BM112" s="99" t="s">
        <v>168</v>
      </c>
    </row>
    <row r="113" spans="2:51" s="6" customFormat="1" ht="13.5" customHeight="1">
      <c r="B113" s="177"/>
      <c r="C113" s="178"/>
      <c r="D113" s="179" t="s">
        <v>131</v>
      </c>
      <c r="E113" s="180"/>
      <c r="F113" s="180" t="s">
        <v>169</v>
      </c>
      <c r="G113" s="178"/>
      <c r="H113" s="181">
        <v>77.184</v>
      </c>
      <c r="J113" s="178"/>
      <c r="K113" s="178"/>
      <c r="L113" s="182"/>
      <c r="M113" s="183"/>
      <c r="N113" s="178"/>
      <c r="O113" s="178"/>
      <c r="P113" s="178"/>
      <c r="Q113" s="178"/>
      <c r="R113" s="178"/>
      <c r="S113" s="178"/>
      <c r="T113" s="184"/>
      <c r="AT113" s="185" t="s">
        <v>131</v>
      </c>
      <c r="AU113" s="185" t="s">
        <v>83</v>
      </c>
      <c r="AV113" s="185" t="s">
        <v>83</v>
      </c>
      <c r="AW113" s="185" t="s">
        <v>96</v>
      </c>
      <c r="AX113" s="185" t="s">
        <v>80</v>
      </c>
      <c r="AY113" s="185" t="s">
        <v>123</v>
      </c>
    </row>
    <row r="114" spans="2:65" s="6" customFormat="1" ht="13.5" customHeight="1">
      <c r="B114" s="95"/>
      <c r="C114" s="165" t="s">
        <v>170</v>
      </c>
      <c r="D114" s="165" t="s">
        <v>125</v>
      </c>
      <c r="E114" s="166" t="s">
        <v>171</v>
      </c>
      <c r="F114" s="167" t="s">
        <v>172</v>
      </c>
      <c r="G114" s="168" t="s">
        <v>135</v>
      </c>
      <c r="H114" s="169">
        <v>77.184</v>
      </c>
      <c r="I114" s="170"/>
      <c r="J114" s="171">
        <f>ROUND($I$114*$H$114,2)</f>
        <v>0</v>
      </c>
      <c r="K114" s="167" t="s">
        <v>136</v>
      </c>
      <c r="L114" s="139"/>
      <c r="M114" s="172"/>
      <c r="N114" s="173" t="s">
        <v>44</v>
      </c>
      <c r="O114" s="96"/>
      <c r="P114" s="174">
        <f>$O$114*$H$114</f>
        <v>0</v>
      </c>
      <c r="Q114" s="174">
        <v>0</v>
      </c>
      <c r="R114" s="174">
        <f>$Q$114*$H$114</f>
        <v>0</v>
      </c>
      <c r="S114" s="174">
        <v>0</v>
      </c>
      <c r="T114" s="175">
        <f>$S$114*$H$114</f>
        <v>0</v>
      </c>
      <c r="AR114" s="99" t="s">
        <v>129</v>
      </c>
      <c r="AT114" s="99" t="s">
        <v>125</v>
      </c>
      <c r="AU114" s="99" t="s">
        <v>83</v>
      </c>
      <c r="AY114" s="6" t="s">
        <v>123</v>
      </c>
      <c r="BE114" s="176">
        <f>IF($N$114="základní",$J$114,0)</f>
        <v>0</v>
      </c>
      <c r="BF114" s="176">
        <f>IF($N$114="snížená",$J$114,0)</f>
        <v>0</v>
      </c>
      <c r="BG114" s="176">
        <f>IF($N$114="zákl. přenesená",$J$114,0)</f>
        <v>0</v>
      </c>
      <c r="BH114" s="176">
        <f>IF($N$114="sníž. přenesená",$J$114,0)</f>
        <v>0</v>
      </c>
      <c r="BI114" s="176">
        <f>IF($N$114="nulová",$J$114,0)</f>
        <v>0</v>
      </c>
      <c r="BJ114" s="99" t="s">
        <v>80</v>
      </c>
      <c r="BK114" s="176">
        <f>ROUND($I$114*$H$114,2)</f>
        <v>0</v>
      </c>
      <c r="BL114" s="99" t="s">
        <v>129</v>
      </c>
      <c r="BM114" s="99" t="s">
        <v>173</v>
      </c>
    </row>
    <row r="115" spans="2:65" s="6" customFormat="1" ht="13.5" customHeight="1">
      <c r="B115" s="95"/>
      <c r="C115" s="168" t="s">
        <v>174</v>
      </c>
      <c r="D115" s="168" t="s">
        <v>125</v>
      </c>
      <c r="E115" s="166" t="s">
        <v>175</v>
      </c>
      <c r="F115" s="167" t="s">
        <v>176</v>
      </c>
      <c r="G115" s="168" t="s">
        <v>135</v>
      </c>
      <c r="H115" s="169">
        <v>3.71</v>
      </c>
      <c r="I115" s="170"/>
      <c r="J115" s="171">
        <f>ROUND($I$115*$H$115,2)</f>
        <v>0</v>
      </c>
      <c r="K115" s="167" t="s">
        <v>136</v>
      </c>
      <c r="L115" s="139"/>
      <c r="M115" s="172"/>
      <c r="N115" s="173" t="s">
        <v>44</v>
      </c>
      <c r="O115" s="96"/>
      <c r="P115" s="174">
        <f>$O$115*$H$115</f>
        <v>0</v>
      </c>
      <c r="Q115" s="174">
        <v>0</v>
      </c>
      <c r="R115" s="174">
        <f>$Q$115*$H$115</f>
        <v>0</v>
      </c>
      <c r="S115" s="174">
        <v>0</v>
      </c>
      <c r="T115" s="175">
        <f>$S$115*$H$115</f>
        <v>0</v>
      </c>
      <c r="AR115" s="99" t="s">
        <v>129</v>
      </c>
      <c r="AT115" s="99" t="s">
        <v>125</v>
      </c>
      <c r="AU115" s="99" t="s">
        <v>83</v>
      </c>
      <c r="AY115" s="99" t="s">
        <v>123</v>
      </c>
      <c r="BE115" s="176">
        <f>IF($N$115="základní",$J$115,0)</f>
        <v>0</v>
      </c>
      <c r="BF115" s="176">
        <f>IF($N$115="snížená",$J$115,0)</f>
        <v>0</v>
      </c>
      <c r="BG115" s="176">
        <f>IF($N$115="zákl. přenesená",$J$115,0)</f>
        <v>0</v>
      </c>
      <c r="BH115" s="176">
        <f>IF($N$115="sníž. přenesená",$J$115,0)</f>
        <v>0</v>
      </c>
      <c r="BI115" s="176">
        <f>IF($N$115="nulová",$J$115,0)</f>
        <v>0</v>
      </c>
      <c r="BJ115" s="99" t="s">
        <v>80</v>
      </c>
      <c r="BK115" s="176">
        <f>ROUND($I$115*$H$115,2)</f>
        <v>0</v>
      </c>
      <c r="BL115" s="99" t="s">
        <v>129</v>
      </c>
      <c r="BM115" s="99" t="s">
        <v>177</v>
      </c>
    </row>
    <row r="116" spans="2:51" s="6" customFormat="1" ht="13.5" customHeight="1">
      <c r="B116" s="177"/>
      <c r="C116" s="178"/>
      <c r="D116" s="179" t="s">
        <v>131</v>
      </c>
      <c r="E116" s="180"/>
      <c r="F116" s="180" t="s">
        <v>178</v>
      </c>
      <c r="G116" s="178"/>
      <c r="H116" s="181">
        <v>3.71</v>
      </c>
      <c r="J116" s="178"/>
      <c r="K116" s="178"/>
      <c r="L116" s="182"/>
      <c r="M116" s="183"/>
      <c r="N116" s="178"/>
      <c r="O116" s="178"/>
      <c r="P116" s="178"/>
      <c r="Q116" s="178"/>
      <c r="R116" s="178"/>
      <c r="S116" s="178"/>
      <c r="T116" s="184"/>
      <c r="AT116" s="185" t="s">
        <v>131</v>
      </c>
      <c r="AU116" s="185" t="s">
        <v>83</v>
      </c>
      <c r="AV116" s="185" t="s">
        <v>83</v>
      </c>
      <c r="AW116" s="185" t="s">
        <v>96</v>
      </c>
      <c r="AX116" s="185" t="s">
        <v>80</v>
      </c>
      <c r="AY116" s="185" t="s">
        <v>123</v>
      </c>
    </row>
    <row r="117" spans="2:65" s="6" customFormat="1" ht="13.5" customHeight="1">
      <c r="B117" s="95"/>
      <c r="C117" s="165" t="s">
        <v>179</v>
      </c>
      <c r="D117" s="165" t="s">
        <v>125</v>
      </c>
      <c r="E117" s="166" t="s">
        <v>180</v>
      </c>
      <c r="F117" s="167" t="s">
        <v>181</v>
      </c>
      <c r="G117" s="168" t="s">
        <v>135</v>
      </c>
      <c r="H117" s="169">
        <v>308.092</v>
      </c>
      <c r="I117" s="170"/>
      <c r="J117" s="171">
        <f>ROUND($I$117*$H$117,2)</f>
        <v>0</v>
      </c>
      <c r="K117" s="167" t="s">
        <v>136</v>
      </c>
      <c r="L117" s="139"/>
      <c r="M117" s="172"/>
      <c r="N117" s="173" t="s">
        <v>44</v>
      </c>
      <c r="O117" s="96"/>
      <c r="P117" s="174">
        <f>$O$117*$H$117</f>
        <v>0</v>
      </c>
      <c r="Q117" s="174">
        <v>0</v>
      </c>
      <c r="R117" s="174">
        <f>$Q$117*$H$117</f>
        <v>0</v>
      </c>
      <c r="S117" s="174">
        <v>0</v>
      </c>
      <c r="T117" s="175">
        <f>$S$117*$H$117</f>
        <v>0</v>
      </c>
      <c r="AR117" s="99" t="s">
        <v>129</v>
      </c>
      <c r="AT117" s="99" t="s">
        <v>125</v>
      </c>
      <c r="AU117" s="99" t="s">
        <v>83</v>
      </c>
      <c r="AY117" s="6" t="s">
        <v>123</v>
      </c>
      <c r="BE117" s="176">
        <f>IF($N$117="základní",$J$117,0)</f>
        <v>0</v>
      </c>
      <c r="BF117" s="176">
        <f>IF($N$117="snížená",$J$117,0)</f>
        <v>0</v>
      </c>
      <c r="BG117" s="176">
        <f>IF($N$117="zákl. přenesená",$J$117,0)</f>
        <v>0</v>
      </c>
      <c r="BH117" s="176">
        <f>IF($N$117="sníž. přenesená",$J$117,0)</f>
        <v>0</v>
      </c>
      <c r="BI117" s="176">
        <f>IF($N$117="nulová",$J$117,0)</f>
        <v>0</v>
      </c>
      <c r="BJ117" s="99" t="s">
        <v>80</v>
      </c>
      <c r="BK117" s="176">
        <f>ROUND($I$117*$H$117,2)</f>
        <v>0</v>
      </c>
      <c r="BL117" s="99" t="s">
        <v>129</v>
      </c>
      <c r="BM117" s="99" t="s">
        <v>182</v>
      </c>
    </row>
    <row r="118" spans="2:51" s="6" customFormat="1" ht="13.5" customHeight="1">
      <c r="B118" s="177"/>
      <c r="C118" s="178"/>
      <c r="D118" s="179" t="s">
        <v>131</v>
      </c>
      <c r="E118" s="180"/>
      <c r="F118" s="180" t="s">
        <v>183</v>
      </c>
      <c r="G118" s="178"/>
      <c r="H118" s="181">
        <v>233.812</v>
      </c>
      <c r="J118" s="178"/>
      <c r="K118" s="178"/>
      <c r="L118" s="182"/>
      <c r="M118" s="183"/>
      <c r="N118" s="178"/>
      <c r="O118" s="178"/>
      <c r="P118" s="178"/>
      <c r="Q118" s="178"/>
      <c r="R118" s="178"/>
      <c r="S118" s="178"/>
      <c r="T118" s="184"/>
      <c r="AT118" s="185" t="s">
        <v>131</v>
      </c>
      <c r="AU118" s="185" t="s">
        <v>83</v>
      </c>
      <c r="AV118" s="185" t="s">
        <v>83</v>
      </c>
      <c r="AW118" s="185" t="s">
        <v>96</v>
      </c>
      <c r="AX118" s="185" t="s">
        <v>73</v>
      </c>
      <c r="AY118" s="185" t="s">
        <v>123</v>
      </c>
    </row>
    <row r="119" spans="2:51" s="6" customFormat="1" ht="13.5" customHeight="1">
      <c r="B119" s="177"/>
      <c r="C119" s="178"/>
      <c r="D119" s="193" t="s">
        <v>131</v>
      </c>
      <c r="E119" s="178"/>
      <c r="F119" s="180" t="s">
        <v>184</v>
      </c>
      <c r="G119" s="178"/>
      <c r="H119" s="181">
        <v>74.28</v>
      </c>
      <c r="J119" s="178"/>
      <c r="K119" s="178"/>
      <c r="L119" s="182"/>
      <c r="M119" s="183"/>
      <c r="N119" s="178"/>
      <c r="O119" s="178"/>
      <c r="P119" s="178"/>
      <c r="Q119" s="178"/>
      <c r="R119" s="178"/>
      <c r="S119" s="178"/>
      <c r="T119" s="184"/>
      <c r="AT119" s="185" t="s">
        <v>131</v>
      </c>
      <c r="AU119" s="185" t="s">
        <v>83</v>
      </c>
      <c r="AV119" s="185" t="s">
        <v>83</v>
      </c>
      <c r="AW119" s="185" t="s">
        <v>96</v>
      </c>
      <c r="AX119" s="185" t="s">
        <v>73</v>
      </c>
      <c r="AY119" s="185" t="s">
        <v>123</v>
      </c>
    </row>
    <row r="120" spans="2:51" s="6" customFormat="1" ht="13.5" customHeight="1">
      <c r="B120" s="194"/>
      <c r="C120" s="195"/>
      <c r="D120" s="193" t="s">
        <v>131</v>
      </c>
      <c r="E120" s="195"/>
      <c r="F120" s="196" t="s">
        <v>146</v>
      </c>
      <c r="G120" s="195"/>
      <c r="H120" s="197">
        <v>308.092</v>
      </c>
      <c r="J120" s="195"/>
      <c r="K120" s="195"/>
      <c r="L120" s="198"/>
      <c r="M120" s="199"/>
      <c r="N120" s="195"/>
      <c r="O120" s="195"/>
      <c r="P120" s="195"/>
      <c r="Q120" s="195"/>
      <c r="R120" s="195"/>
      <c r="S120" s="195"/>
      <c r="T120" s="200"/>
      <c r="AT120" s="201" t="s">
        <v>131</v>
      </c>
      <c r="AU120" s="201" t="s">
        <v>83</v>
      </c>
      <c r="AV120" s="201" t="s">
        <v>129</v>
      </c>
      <c r="AW120" s="201" t="s">
        <v>96</v>
      </c>
      <c r="AX120" s="201" t="s">
        <v>80</v>
      </c>
      <c r="AY120" s="201" t="s">
        <v>123</v>
      </c>
    </row>
    <row r="121" spans="2:65" s="6" customFormat="1" ht="13.5" customHeight="1">
      <c r="B121" s="95"/>
      <c r="C121" s="165" t="s">
        <v>185</v>
      </c>
      <c r="D121" s="165" t="s">
        <v>125</v>
      </c>
      <c r="E121" s="166" t="s">
        <v>186</v>
      </c>
      <c r="F121" s="167" t="s">
        <v>187</v>
      </c>
      <c r="G121" s="168" t="s">
        <v>135</v>
      </c>
      <c r="H121" s="169">
        <v>3080.92</v>
      </c>
      <c r="I121" s="170"/>
      <c r="J121" s="171">
        <f>ROUND($I$121*$H$121,2)</f>
        <v>0</v>
      </c>
      <c r="K121" s="167" t="s">
        <v>136</v>
      </c>
      <c r="L121" s="139"/>
      <c r="M121" s="172"/>
      <c r="N121" s="173" t="s">
        <v>44</v>
      </c>
      <c r="O121" s="96"/>
      <c r="P121" s="174">
        <f>$O$121*$H$121</f>
        <v>0</v>
      </c>
      <c r="Q121" s="174">
        <v>0</v>
      </c>
      <c r="R121" s="174">
        <f>$Q$121*$H$121</f>
        <v>0</v>
      </c>
      <c r="S121" s="174">
        <v>0</v>
      </c>
      <c r="T121" s="175">
        <f>$S$121*$H$121</f>
        <v>0</v>
      </c>
      <c r="AR121" s="99" t="s">
        <v>129</v>
      </c>
      <c r="AT121" s="99" t="s">
        <v>125</v>
      </c>
      <c r="AU121" s="99" t="s">
        <v>83</v>
      </c>
      <c r="AY121" s="6" t="s">
        <v>123</v>
      </c>
      <c r="BE121" s="176">
        <f>IF($N$121="základní",$J$121,0)</f>
        <v>0</v>
      </c>
      <c r="BF121" s="176">
        <f>IF($N$121="snížená",$J$121,0)</f>
        <v>0</v>
      </c>
      <c r="BG121" s="176">
        <f>IF($N$121="zákl. přenesená",$J$121,0)</f>
        <v>0</v>
      </c>
      <c r="BH121" s="176">
        <f>IF($N$121="sníž. přenesená",$J$121,0)</f>
        <v>0</v>
      </c>
      <c r="BI121" s="176">
        <f>IF($N$121="nulová",$J$121,0)</f>
        <v>0</v>
      </c>
      <c r="BJ121" s="99" t="s">
        <v>80</v>
      </c>
      <c r="BK121" s="176">
        <f>ROUND($I$121*$H$121,2)</f>
        <v>0</v>
      </c>
      <c r="BL121" s="99" t="s">
        <v>129</v>
      </c>
      <c r="BM121" s="99" t="s">
        <v>188</v>
      </c>
    </row>
    <row r="122" spans="2:51" s="6" customFormat="1" ht="13.5" customHeight="1">
      <c r="B122" s="177"/>
      <c r="C122" s="178"/>
      <c r="D122" s="179" t="s">
        <v>131</v>
      </c>
      <c r="E122" s="180"/>
      <c r="F122" s="180" t="s">
        <v>189</v>
      </c>
      <c r="G122" s="178"/>
      <c r="H122" s="181">
        <v>3080.92</v>
      </c>
      <c r="J122" s="178"/>
      <c r="K122" s="178"/>
      <c r="L122" s="182"/>
      <c r="M122" s="183"/>
      <c r="N122" s="178"/>
      <c r="O122" s="178"/>
      <c r="P122" s="178"/>
      <c r="Q122" s="178"/>
      <c r="R122" s="178"/>
      <c r="S122" s="178"/>
      <c r="T122" s="184"/>
      <c r="AT122" s="185" t="s">
        <v>131</v>
      </c>
      <c r="AU122" s="185" t="s">
        <v>83</v>
      </c>
      <c r="AV122" s="185" t="s">
        <v>83</v>
      </c>
      <c r="AW122" s="185" t="s">
        <v>96</v>
      </c>
      <c r="AX122" s="185" t="s">
        <v>80</v>
      </c>
      <c r="AY122" s="185" t="s">
        <v>123</v>
      </c>
    </row>
    <row r="123" spans="2:65" s="6" customFormat="1" ht="13.5" customHeight="1">
      <c r="B123" s="95"/>
      <c r="C123" s="165" t="s">
        <v>190</v>
      </c>
      <c r="D123" s="165" t="s">
        <v>125</v>
      </c>
      <c r="E123" s="166" t="s">
        <v>191</v>
      </c>
      <c r="F123" s="167" t="s">
        <v>192</v>
      </c>
      <c r="G123" s="168" t="s">
        <v>135</v>
      </c>
      <c r="H123" s="169">
        <v>77.99</v>
      </c>
      <c r="I123" s="170"/>
      <c r="J123" s="171">
        <f>ROUND($I$123*$H$123,2)</f>
        <v>0</v>
      </c>
      <c r="K123" s="167" t="s">
        <v>136</v>
      </c>
      <c r="L123" s="139"/>
      <c r="M123" s="172"/>
      <c r="N123" s="173" t="s">
        <v>44</v>
      </c>
      <c r="O123" s="96"/>
      <c r="P123" s="174">
        <f>$O$123*$H$123</f>
        <v>0</v>
      </c>
      <c r="Q123" s="174">
        <v>0</v>
      </c>
      <c r="R123" s="174">
        <f>$Q$123*$H$123</f>
        <v>0</v>
      </c>
      <c r="S123" s="174">
        <v>0</v>
      </c>
      <c r="T123" s="175">
        <f>$S$123*$H$123</f>
        <v>0</v>
      </c>
      <c r="AR123" s="99" t="s">
        <v>129</v>
      </c>
      <c r="AT123" s="99" t="s">
        <v>125</v>
      </c>
      <c r="AU123" s="99" t="s">
        <v>83</v>
      </c>
      <c r="AY123" s="6" t="s">
        <v>123</v>
      </c>
      <c r="BE123" s="176">
        <f>IF($N$123="základní",$J$123,0)</f>
        <v>0</v>
      </c>
      <c r="BF123" s="176">
        <f>IF($N$123="snížená",$J$123,0)</f>
        <v>0</v>
      </c>
      <c r="BG123" s="176">
        <f>IF($N$123="zákl. přenesená",$J$123,0)</f>
        <v>0</v>
      </c>
      <c r="BH123" s="176">
        <f>IF($N$123="sníž. přenesená",$J$123,0)</f>
        <v>0</v>
      </c>
      <c r="BI123" s="176">
        <f>IF($N$123="nulová",$J$123,0)</f>
        <v>0</v>
      </c>
      <c r="BJ123" s="99" t="s">
        <v>80</v>
      </c>
      <c r="BK123" s="176">
        <f>ROUND($I$123*$H$123,2)</f>
        <v>0</v>
      </c>
      <c r="BL123" s="99" t="s">
        <v>129</v>
      </c>
      <c r="BM123" s="99" t="s">
        <v>193</v>
      </c>
    </row>
    <row r="124" spans="2:51" s="6" customFormat="1" ht="13.5" customHeight="1">
      <c r="B124" s="177"/>
      <c r="C124" s="178"/>
      <c r="D124" s="179" t="s">
        <v>131</v>
      </c>
      <c r="E124" s="180"/>
      <c r="F124" s="180" t="s">
        <v>178</v>
      </c>
      <c r="G124" s="178"/>
      <c r="H124" s="181">
        <v>3.71</v>
      </c>
      <c r="J124" s="178"/>
      <c r="K124" s="178"/>
      <c r="L124" s="182"/>
      <c r="M124" s="183"/>
      <c r="N124" s="178"/>
      <c r="O124" s="178"/>
      <c r="P124" s="178"/>
      <c r="Q124" s="178"/>
      <c r="R124" s="178"/>
      <c r="S124" s="178"/>
      <c r="T124" s="184"/>
      <c r="AT124" s="185" t="s">
        <v>131</v>
      </c>
      <c r="AU124" s="185" t="s">
        <v>83</v>
      </c>
      <c r="AV124" s="185" t="s">
        <v>83</v>
      </c>
      <c r="AW124" s="185" t="s">
        <v>96</v>
      </c>
      <c r="AX124" s="185" t="s">
        <v>73</v>
      </c>
      <c r="AY124" s="185" t="s">
        <v>123</v>
      </c>
    </row>
    <row r="125" spans="2:51" s="6" customFormat="1" ht="13.5" customHeight="1">
      <c r="B125" s="177"/>
      <c r="C125" s="178"/>
      <c r="D125" s="193" t="s">
        <v>131</v>
      </c>
      <c r="E125" s="178"/>
      <c r="F125" s="180" t="s">
        <v>194</v>
      </c>
      <c r="G125" s="178"/>
      <c r="H125" s="181">
        <v>74.28</v>
      </c>
      <c r="J125" s="178"/>
      <c r="K125" s="178"/>
      <c r="L125" s="182"/>
      <c r="M125" s="183"/>
      <c r="N125" s="178"/>
      <c r="O125" s="178"/>
      <c r="P125" s="178"/>
      <c r="Q125" s="178"/>
      <c r="R125" s="178"/>
      <c r="S125" s="178"/>
      <c r="T125" s="184"/>
      <c r="AT125" s="185" t="s">
        <v>131</v>
      </c>
      <c r="AU125" s="185" t="s">
        <v>83</v>
      </c>
      <c r="AV125" s="185" t="s">
        <v>83</v>
      </c>
      <c r="AW125" s="185" t="s">
        <v>96</v>
      </c>
      <c r="AX125" s="185" t="s">
        <v>73</v>
      </c>
      <c r="AY125" s="185" t="s">
        <v>123</v>
      </c>
    </row>
    <row r="126" spans="2:51" s="6" customFormat="1" ht="13.5" customHeight="1">
      <c r="B126" s="194"/>
      <c r="C126" s="195"/>
      <c r="D126" s="193" t="s">
        <v>131</v>
      </c>
      <c r="E126" s="195"/>
      <c r="F126" s="196" t="s">
        <v>146</v>
      </c>
      <c r="G126" s="195"/>
      <c r="H126" s="197">
        <v>77.99</v>
      </c>
      <c r="J126" s="195"/>
      <c r="K126" s="195"/>
      <c r="L126" s="198"/>
      <c r="M126" s="199"/>
      <c r="N126" s="195"/>
      <c r="O126" s="195"/>
      <c r="P126" s="195"/>
      <c r="Q126" s="195"/>
      <c r="R126" s="195"/>
      <c r="S126" s="195"/>
      <c r="T126" s="200"/>
      <c r="AT126" s="201" t="s">
        <v>131</v>
      </c>
      <c r="AU126" s="201" t="s">
        <v>83</v>
      </c>
      <c r="AV126" s="201" t="s">
        <v>129</v>
      </c>
      <c r="AW126" s="201" t="s">
        <v>96</v>
      </c>
      <c r="AX126" s="201" t="s">
        <v>80</v>
      </c>
      <c r="AY126" s="201" t="s">
        <v>123</v>
      </c>
    </row>
    <row r="127" spans="2:65" s="6" customFormat="1" ht="13.5" customHeight="1">
      <c r="B127" s="95"/>
      <c r="C127" s="165" t="s">
        <v>195</v>
      </c>
      <c r="D127" s="165" t="s">
        <v>125</v>
      </c>
      <c r="E127" s="166" t="s">
        <v>196</v>
      </c>
      <c r="F127" s="167" t="s">
        <v>197</v>
      </c>
      <c r="G127" s="168" t="s">
        <v>135</v>
      </c>
      <c r="H127" s="169">
        <v>3.71</v>
      </c>
      <c r="I127" s="170"/>
      <c r="J127" s="171">
        <f>ROUND($I$127*$H$127,2)</f>
        <v>0</v>
      </c>
      <c r="K127" s="167" t="s">
        <v>136</v>
      </c>
      <c r="L127" s="139"/>
      <c r="M127" s="172"/>
      <c r="N127" s="173" t="s">
        <v>44</v>
      </c>
      <c r="O127" s="96"/>
      <c r="P127" s="174">
        <f>$O$127*$H$127</f>
        <v>0</v>
      </c>
      <c r="Q127" s="174">
        <v>0</v>
      </c>
      <c r="R127" s="174">
        <f>$Q$127*$H$127</f>
        <v>0</v>
      </c>
      <c r="S127" s="174">
        <v>0</v>
      </c>
      <c r="T127" s="175">
        <f>$S$127*$H$127</f>
        <v>0</v>
      </c>
      <c r="AR127" s="99" t="s">
        <v>129</v>
      </c>
      <c r="AT127" s="99" t="s">
        <v>125</v>
      </c>
      <c r="AU127" s="99" t="s">
        <v>83</v>
      </c>
      <c r="AY127" s="6" t="s">
        <v>123</v>
      </c>
      <c r="BE127" s="176">
        <f>IF($N$127="základní",$J$127,0)</f>
        <v>0</v>
      </c>
      <c r="BF127" s="176">
        <f>IF($N$127="snížená",$J$127,0)</f>
        <v>0</v>
      </c>
      <c r="BG127" s="176">
        <f>IF($N$127="zákl. přenesená",$J$127,0)</f>
        <v>0</v>
      </c>
      <c r="BH127" s="176">
        <f>IF($N$127="sníž. přenesená",$J$127,0)</f>
        <v>0</v>
      </c>
      <c r="BI127" s="176">
        <f>IF($N$127="nulová",$J$127,0)</f>
        <v>0</v>
      </c>
      <c r="BJ127" s="99" t="s">
        <v>80</v>
      </c>
      <c r="BK127" s="176">
        <f>ROUND($I$127*$H$127,2)</f>
        <v>0</v>
      </c>
      <c r="BL127" s="99" t="s">
        <v>129</v>
      </c>
      <c r="BM127" s="99" t="s">
        <v>198</v>
      </c>
    </row>
    <row r="128" spans="2:51" s="6" customFormat="1" ht="13.5" customHeight="1">
      <c r="B128" s="177"/>
      <c r="C128" s="178"/>
      <c r="D128" s="179" t="s">
        <v>131</v>
      </c>
      <c r="E128" s="180"/>
      <c r="F128" s="180" t="s">
        <v>199</v>
      </c>
      <c r="G128" s="178"/>
      <c r="H128" s="181">
        <v>3.71</v>
      </c>
      <c r="J128" s="178"/>
      <c r="K128" s="178"/>
      <c r="L128" s="182"/>
      <c r="M128" s="183"/>
      <c r="N128" s="178"/>
      <c r="O128" s="178"/>
      <c r="P128" s="178"/>
      <c r="Q128" s="178"/>
      <c r="R128" s="178"/>
      <c r="S128" s="178"/>
      <c r="T128" s="184"/>
      <c r="AT128" s="185" t="s">
        <v>131</v>
      </c>
      <c r="AU128" s="185" t="s">
        <v>83</v>
      </c>
      <c r="AV128" s="185" t="s">
        <v>83</v>
      </c>
      <c r="AW128" s="185" t="s">
        <v>96</v>
      </c>
      <c r="AX128" s="185" t="s">
        <v>80</v>
      </c>
      <c r="AY128" s="185" t="s">
        <v>123</v>
      </c>
    </row>
    <row r="129" spans="2:65" s="6" customFormat="1" ht="13.5" customHeight="1">
      <c r="B129" s="95"/>
      <c r="C129" s="165" t="s">
        <v>200</v>
      </c>
      <c r="D129" s="165" t="s">
        <v>125</v>
      </c>
      <c r="E129" s="166" t="s">
        <v>201</v>
      </c>
      <c r="F129" s="167" t="s">
        <v>202</v>
      </c>
      <c r="G129" s="168" t="s">
        <v>203</v>
      </c>
      <c r="H129" s="169">
        <v>313.252</v>
      </c>
      <c r="I129" s="170"/>
      <c r="J129" s="171">
        <f>ROUND($I$129*$H$129,2)</f>
        <v>0</v>
      </c>
      <c r="K129" s="167" t="s">
        <v>136</v>
      </c>
      <c r="L129" s="139"/>
      <c r="M129" s="172"/>
      <c r="N129" s="173" t="s">
        <v>44</v>
      </c>
      <c r="O129" s="96"/>
      <c r="P129" s="174">
        <f>$O$129*$H$129</f>
        <v>0</v>
      </c>
      <c r="Q129" s="174">
        <v>0</v>
      </c>
      <c r="R129" s="174">
        <f>$Q$129*$H$129</f>
        <v>0</v>
      </c>
      <c r="S129" s="174">
        <v>0</v>
      </c>
      <c r="T129" s="175">
        <f>$S$129*$H$129</f>
        <v>0</v>
      </c>
      <c r="AR129" s="99" t="s">
        <v>129</v>
      </c>
      <c r="AT129" s="99" t="s">
        <v>125</v>
      </c>
      <c r="AU129" s="99" t="s">
        <v>83</v>
      </c>
      <c r="AY129" s="6" t="s">
        <v>123</v>
      </c>
      <c r="BE129" s="176">
        <f>IF($N$129="základní",$J$129,0)</f>
        <v>0</v>
      </c>
      <c r="BF129" s="176">
        <f>IF($N$129="snížená",$J$129,0)</f>
        <v>0</v>
      </c>
      <c r="BG129" s="176">
        <f>IF($N$129="zákl. přenesená",$J$129,0)</f>
        <v>0</v>
      </c>
      <c r="BH129" s="176">
        <f>IF($N$129="sníž. přenesená",$J$129,0)</f>
        <v>0</v>
      </c>
      <c r="BI129" s="176">
        <f>IF($N$129="nulová",$J$129,0)</f>
        <v>0</v>
      </c>
      <c r="BJ129" s="99" t="s">
        <v>80</v>
      </c>
      <c r="BK129" s="176">
        <f>ROUND($I$129*$H$129,2)</f>
        <v>0</v>
      </c>
      <c r="BL129" s="99" t="s">
        <v>129</v>
      </c>
      <c r="BM129" s="99" t="s">
        <v>204</v>
      </c>
    </row>
    <row r="130" spans="2:51" s="6" customFormat="1" ht="13.5" customHeight="1">
      <c r="B130" s="177"/>
      <c r="C130" s="178"/>
      <c r="D130" s="179" t="s">
        <v>131</v>
      </c>
      <c r="E130" s="180"/>
      <c r="F130" s="180" t="s">
        <v>205</v>
      </c>
      <c r="G130" s="178"/>
      <c r="H130" s="181">
        <v>313.252</v>
      </c>
      <c r="J130" s="178"/>
      <c r="K130" s="178"/>
      <c r="L130" s="182"/>
      <c r="M130" s="183"/>
      <c r="N130" s="178"/>
      <c r="O130" s="178"/>
      <c r="P130" s="178"/>
      <c r="Q130" s="178"/>
      <c r="R130" s="178"/>
      <c r="S130" s="178"/>
      <c r="T130" s="184"/>
      <c r="AT130" s="185" t="s">
        <v>131</v>
      </c>
      <c r="AU130" s="185" t="s">
        <v>83</v>
      </c>
      <c r="AV130" s="185" t="s">
        <v>83</v>
      </c>
      <c r="AW130" s="185" t="s">
        <v>96</v>
      </c>
      <c r="AX130" s="185" t="s">
        <v>80</v>
      </c>
      <c r="AY130" s="185" t="s">
        <v>123</v>
      </c>
    </row>
    <row r="131" spans="2:65" s="6" customFormat="1" ht="13.5" customHeight="1">
      <c r="B131" s="95"/>
      <c r="C131" s="165" t="s">
        <v>206</v>
      </c>
      <c r="D131" s="165" t="s">
        <v>125</v>
      </c>
      <c r="E131" s="166" t="s">
        <v>207</v>
      </c>
      <c r="F131" s="167" t="s">
        <v>208</v>
      </c>
      <c r="G131" s="168" t="s">
        <v>135</v>
      </c>
      <c r="H131" s="169">
        <v>74.28</v>
      </c>
      <c r="I131" s="170"/>
      <c r="J131" s="171">
        <f>ROUND($I$131*$H$131,2)</f>
        <v>0</v>
      </c>
      <c r="K131" s="167" t="s">
        <v>136</v>
      </c>
      <c r="L131" s="139"/>
      <c r="M131" s="172"/>
      <c r="N131" s="173" t="s">
        <v>44</v>
      </c>
      <c r="O131" s="96"/>
      <c r="P131" s="174">
        <f>$O$131*$H$131</f>
        <v>0</v>
      </c>
      <c r="Q131" s="174">
        <v>0</v>
      </c>
      <c r="R131" s="174">
        <f>$Q$131*$H$131</f>
        <v>0</v>
      </c>
      <c r="S131" s="174">
        <v>0</v>
      </c>
      <c r="T131" s="175">
        <f>$S$131*$H$131</f>
        <v>0</v>
      </c>
      <c r="AR131" s="99" t="s">
        <v>129</v>
      </c>
      <c r="AT131" s="99" t="s">
        <v>125</v>
      </c>
      <c r="AU131" s="99" t="s">
        <v>83</v>
      </c>
      <c r="AY131" s="6" t="s">
        <v>123</v>
      </c>
      <c r="BE131" s="176">
        <f>IF($N$131="základní",$J$131,0)</f>
        <v>0</v>
      </c>
      <c r="BF131" s="176">
        <f>IF($N$131="snížená",$J$131,0)</f>
        <v>0</v>
      </c>
      <c r="BG131" s="176">
        <f>IF($N$131="zákl. přenesená",$J$131,0)</f>
        <v>0</v>
      </c>
      <c r="BH131" s="176">
        <f>IF($N$131="sníž. přenesená",$J$131,0)</f>
        <v>0</v>
      </c>
      <c r="BI131" s="176">
        <f>IF($N$131="nulová",$J$131,0)</f>
        <v>0</v>
      </c>
      <c r="BJ131" s="99" t="s">
        <v>80</v>
      </c>
      <c r="BK131" s="176">
        <f>ROUND($I$131*$H$131,2)</f>
        <v>0</v>
      </c>
      <c r="BL131" s="99" t="s">
        <v>129</v>
      </c>
      <c r="BM131" s="99" t="s">
        <v>209</v>
      </c>
    </row>
    <row r="132" spans="2:51" s="6" customFormat="1" ht="13.5" customHeight="1">
      <c r="B132" s="177"/>
      <c r="C132" s="178"/>
      <c r="D132" s="179" t="s">
        <v>131</v>
      </c>
      <c r="E132" s="180"/>
      <c r="F132" s="180" t="s">
        <v>210</v>
      </c>
      <c r="G132" s="178"/>
      <c r="H132" s="181">
        <v>74.28</v>
      </c>
      <c r="J132" s="178"/>
      <c r="K132" s="178"/>
      <c r="L132" s="182"/>
      <c r="M132" s="183"/>
      <c r="N132" s="178"/>
      <c r="O132" s="178"/>
      <c r="P132" s="178"/>
      <c r="Q132" s="178"/>
      <c r="R132" s="178"/>
      <c r="S132" s="178"/>
      <c r="T132" s="184"/>
      <c r="AT132" s="185" t="s">
        <v>131</v>
      </c>
      <c r="AU132" s="185" t="s">
        <v>83</v>
      </c>
      <c r="AV132" s="185" t="s">
        <v>83</v>
      </c>
      <c r="AW132" s="185" t="s">
        <v>96</v>
      </c>
      <c r="AX132" s="185" t="s">
        <v>80</v>
      </c>
      <c r="AY132" s="185" t="s">
        <v>123</v>
      </c>
    </row>
    <row r="133" spans="2:65" s="6" customFormat="1" ht="34.5" customHeight="1">
      <c r="B133" s="95"/>
      <c r="C133" s="165" t="s">
        <v>8</v>
      </c>
      <c r="D133" s="165" t="s">
        <v>125</v>
      </c>
      <c r="E133" s="166" t="s">
        <v>211</v>
      </c>
      <c r="F133" s="167" t="s">
        <v>212</v>
      </c>
      <c r="G133" s="168" t="s">
        <v>128</v>
      </c>
      <c r="H133" s="169">
        <v>315</v>
      </c>
      <c r="I133" s="170"/>
      <c r="J133" s="171">
        <f>ROUND($I$133*$H$133,2)</f>
        <v>0</v>
      </c>
      <c r="K133" s="167"/>
      <c r="L133" s="139"/>
      <c r="M133" s="172"/>
      <c r="N133" s="173" t="s">
        <v>44</v>
      </c>
      <c r="O133" s="96"/>
      <c r="P133" s="174">
        <f>$O$133*$H$133</f>
        <v>0</v>
      </c>
      <c r="Q133" s="174">
        <v>0</v>
      </c>
      <c r="R133" s="174">
        <f>$Q$133*$H$133</f>
        <v>0</v>
      </c>
      <c r="S133" s="174">
        <v>0</v>
      </c>
      <c r="T133" s="175">
        <f>$S$133*$H$133</f>
        <v>0</v>
      </c>
      <c r="AR133" s="99" t="s">
        <v>129</v>
      </c>
      <c r="AT133" s="99" t="s">
        <v>125</v>
      </c>
      <c r="AU133" s="99" t="s">
        <v>83</v>
      </c>
      <c r="AY133" s="6" t="s">
        <v>123</v>
      </c>
      <c r="BE133" s="176">
        <f>IF($N$133="základní",$J$133,0)</f>
        <v>0</v>
      </c>
      <c r="BF133" s="176">
        <f>IF($N$133="snížená",$J$133,0)</f>
        <v>0</v>
      </c>
      <c r="BG133" s="176">
        <f>IF($N$133="zákl. přenesená",$J$133,0)</f>
        <v>0</v>
      </c>
      <c r="BH133" s="176">
        <f>IF($N$133="sníž. přenesená",$J$133,0)</f>
        <v>0</v>
      </c>
      <c r="BI133" s="176">
        <f>IF($N$133="nulová",$J$133,0)</f>
        <v>0</v>
      </c>
      <c r="BJ133" s="99" t="s">
        <v>80</v>
      </c>
      <c r="BK133" s="176">
        <f>ROUND($I$133*$H$133,2)</f>
        <v>0</v>
      </c>
      <c r="BL133" s="99" t="s">
        <v>129</v>
      </c>
      <c r="BM133" s="99" t="s">
        <v>213</v>
      </c>
    </row>
    <row r="134" spans="2:51" s="6" customFormat="1" ht="13.5" customHeight="1">
      <c r="B134" s="177"/>
      <c r="C134" s="178"/>
      <c r="D134" s="179" t="s">
        <v>131</v>
      </c>
      <c r="E134" s="180"/>
      <c r="F134" s="180" t="s">
        <v>214</v>
      </c>
      <c r="G134" s="178"/>
      <c r="H134" s="181">
        <v>315</v>
      </c>
      <c r="J134" s="178"/>
      <c r="K134" s="178"/>
      <c r="L134" s="182"/>
      <c r="M134" s="183"/>
      <c r="N134" s="178"/>
      <c r="O134" s="178"/>
      <c r="P134" s="178"/>
      <c r="Q134" s="178"/>
      <c r="R134" s="178"/>
      <c r="S134" s="178"/>
      <c r="T134" s="184"/>
      <c r="AT134" s="185" t="s">
        <v>131</v>
      </c>
      <c r="AU134" s="185" t="s">
        <v>83</v>
      </c>
      <c r="AV134" s="185" t="s">
        <v>83</v>
      </c>
      <c r="AW134" s="185" t="s">
        <v>96</v>
      </c>
      <c r="AX134" s="185" t="s">
        <v>80</v>
      </c>
      <c r="AY134" s="185" t="s">
        <v>123</v>
      </c>
    </row>
    <row r="135" spans="2:65" s="6" customFormat="1" ht="13.5" customHeight="1">
      <c r="B135" s="95"/>
      <c r="C135" s="165" t="s">
        <v>215</v>
      </c>
      <c r="D135" s="165" t="s">
        <v>125</v>
      </c>
      <c r="E135" s="166" t="s">
        <v>216</v>
      </c>
      <c r="F135" s="167" t="s">
        <v>217</v>
      </c>
      <c r="G135" s="168" t="s">
        <v>128</v>
      </c>
      <c r="H135" s="169">
        <v>315</v>
      </c>
      <c r="I135" s="170"/>
      <c r="J135" s="171">
        <f>ROUND($I$135*$H$135,2)</f>
        <v>0</v>
      </c>
      <c r="K135" s="167" t="s">
        <v>136</v>
      </c>
      <c r="L135" s="139"/>
      <c r="M135" s="172"/>
      <c r="N135" s="173" t="s">
        <v>44</v>
      </c>
      <c r="O135" s="96"/>
      <c r="P135" s="174">
        <f>$O$135*$H$135</f>
        <v>0</v>
      </c>
      <c r="Q135" s="174">
        <v>0</v>
      </c>
      <c r="R135" s="174">
        <f>$Q$135*$H$135</f>
        <v>0</v>
      </c>
      <c r="S135" s="174">
        <v>0</v>
      </c>
      <c r="T135" s="175">
        <f>$S$135*$H$135</f>
        <v>0</v>
      </c>
      <c r="AR135" s="99" t="s">
        <v>129</v>
      </c>
      <c r="AT135" s="99" t="s">
        <v>125</v>
      </c>
      <c r="AU135" s="99" t="s">
        <v>83</v>
      </c>
      <c r="AY135" s="6" t="s">
        <v>123</v>
      </c>
      <c r="BE135" s="176">
        <f>IF($N$135="základní",$J$135,0)</f>
        <v>0</v>
      </c>
      <c r="BF135" s="176">
        <f>IF($N$135="snížená",$J$135,0)</f>
        <v>0</v>
      </c>
      <c r="BG135" s="176">
        <f>IF($N$135="zákl. přenesená",$J$135,0)</f>
        <v>0</v>
      </c>
      <c r="BH135" s="176">
        <f>IF($N$135="sníž. přenesená",$J$135,0)</f>
        <v>0</v>
      </c>
      <c r="BI135" s="176">
        <f>IF($N$135="nulová",$J$135,0)</f>
        <v>0</v>
      </c>
      <c r="BJ135" s="99" t="s">
        <v>80</v>
      </c>
      <c r="BK135" s="176">
        <f>ROUND($I$135*$H$135,2)</f>
        <v>0</v>
      </c>
      <c r="BL135" s="99" t="s">
        <v>129</v>
      </c>
      <c r="BM135" s="99" t="s">
        <v>218</v>
      </c>
    </row>
    <row r="136" spans="2:51" s="6" customFormat="1" ht="13.5" customHeight="1">
      <c r="B136" s="177"/>
      <c r="C136" s="178"/>
      <c r="D136" s="179" t="s">
        <v>131</v>
      </c>
      <c r="E136" s="180"/>
      <c r="F136" s="180" t="s">
        <v>214</v>
      </c>
      <c r="G136" s="178"/>
      <c r="H136" s="181">
        <v>315</v>
      </c>
      <c r="J136" s="178"/>
      <c r="K136" s="178"/>
      <c r="L136" s="182"/>
      <c r="M136" s="183"/>
      <c r="N136" s="178"/>
      <c r="O136" s="178"/>
      <c r="P136" s="178"/>
      <c r="Q136" s="178"/>
      <c r="R136" s="178"/>
      <c r="S136" s="178"/>
      <c r="T136" s="184"/>
      <c r="AT136" s="185" t="s">
        <v>131</v>
      </c>
      <c r="AU136" s="185" t="s">
        <v>83</v>
      </c>
      <c r="AV136" s="185" t="s">
        <v>83</v>
      </c>
      <c r="AW136" s="185" t="s">
        <v>96</v>
      </c>
      <c r="AX136" s="185" t="s">
        <v>80</v>
      </c>
      <c r="AY136" s="185" t="s">
        <v>123</v>
      </c>
    </row>
    <row r="137" spans="2:65" s="6" customFormat="1" ht="13.5" customHeight="1">
      <c r="B137" s="95"/>
      <c r="C137" s="165" t="s">
        <v>219</v>
      </c>
      <c r="D137" s="165" t="s">
        <v>125</v>
      </c>
      <c r="E137" s="166" t="s">
        <v>220</v>
      </c>
      <c r="F137" s="167" t="s">
        <v>221</v>
      </c>
      <c r="G137" s="168" t="s">
        <v>128</v>
      </c>
      <c r="H137" s="169">
        <v>1104.7</v>
      </c>
      <c r="I137" s="170"/>
      <c r="J137" s="171">
        <f>ROUND($I$137*$H$137,2)</f>
        <v>0</v>
      </c>
      <c r="K137" s="167" t="s">
        <v>136</v>
      </c>
      <c r="L137" s="139"/>
      <c r="M137" s="172"/>
      <c r="N137" s="173" t="s">
        <v>44</v>
      </c>
      <c r="O137" s="96"/>
      <c r="P137" s="174">
        <f>$O$137*$H$137</f>
        <v>0</v>
      </c>
      <c r="Q137" s="174">
        <v>0</v>
      </c>
      <c r="R137" s="174">
        <f>$Q$137*$H$137</f>
        <v>0</v>
      </c>
      <c r="S137" s="174">
        <v>0</v>
      </c>
      <c r="T137" s="175">
        <f>$S$137*$H$137</f>
        <v>0</v>
      </c>
      <c r="AR137" s="99" t="s">
        <v>129</v>
      </c>
      <c r="AT137" s="99" t="s">
        <v>125</v>
      </c>
      <c r="AU137" s="99" t="s">
        <v>83</v>
      </c>
      <c r="AY137" s="6" t="s">
        <v>123</v>
      </c>
      <c r="BE137" s="176">
        <f>IF($N$137="základní",$J$137,0)</f>
        <v>0</v>
      </c>
      <c r="BF137" s="176">
        <f>IF($N$137="snížená",$J$137,0)</f>
        <v>0</v>
      </c>
      <c r="BG137" s="176">
        <f>IF($N$137="zákl. přenesená",$J$137,0)</f>
        <v>0</v>
      </c>
      <c r="BH137" s="176">
        <f>IF($N$137="sníž. přenesená",$J$137,0)</f>
        <v>0</v>
      </c>
      <c r="BI137" s="176">
        <f>IF($N$137="nulová",$J$137,0)</f>
        <v>0</v>
      </c>
      <c r="BJ137" s="99" t="s">
        <v>80</v>
      </c>
      <c r="BK137" s="176">
        <f>ROUND($I$137*$H$137,2)</f>
        <v>0</v>
      </c>
      <c r="BL137" s="99" t="s">
        <v>129</v>
      </c>
      <c r="BM137" s="99" t="s">
        <v>222</v>
      </c>
    </row>
    <row r="138" spans="2:51" s="6" customFormat="1" ht="13.5" customHeight="1">
      <c r="B138" s="177"/>
      <c r="C138" s="178"/>
      <c r="D138" s="179" t="s">
        <v>131</v>
      </c>
      <c r="E138" s="180"/>
      <c r="F138" s="180" t="s">
        <v>223</v>
      </c>
      <c r="G138" s="178"/>
      <c r="H138" s="181">
        <v>478.8</v>
      </c>
      <c r="J138" s="178"/>
      <c r="K138" s="178"/>
      <c r="L138" s="182"/>
      <c r="M138" s="183"/>
      <c r="N138" s="178"/>
      <c r="O138" s="178"/>
      <c r="P138" s="178"/>
      <c r="Q138" s="178"/>
      <c r="R138" s="178"/>
      <c r="S138" s="178"/>
      <c r="T138" s="184"/>
      <c r="AT138" s="185" t="s">
        <v>131</v>
      </c>
      <c r="AU138" s="185" t="s">
        <v>83</v>
      </c>
      <c r="AV138" s="185" t="s">
        <v>83</v>
      </c>
      <c r="AW138" s="185" t="s">
        <v>96</v>
      </c>
      <c r="AX138" s="185" t="s">
        <v>73</v>
      </c>
      <c r="AY138" s="185" t="s">
        <v>123</v>
      </c>
    </row>
    <row r="139" spans="2:51" s="6" customFormat="1" ht="13.5" customHeight="1">
      <c r="B139" s="177"/>
      <c r="C139" s="178"/>
      <c r="D139" s="193" t="s">
        <v>131</v>
      </c>
      <c r="E139" s="178"/>
      <c r="F139" s="180" t="s">
        <v>224</v>
      </c>
      <c r="G139" s="178"/>
      <c r="H139" s="181">
        <v>20</v>
      </c>
      <c r="J139" s="178"/>
      <c r="K139" s="178"/>
      <c r="L139" s="182"/>
      <c r="M139" s="183"/>
      <c r="N139" s="178"/>
      <c r="O139" s="178"/>
      <c r="P139" s="178"/>
      <c r="Q139" s="178"/>
      <c r="R139" s="178"/>
      <c r="S139" s="178"/>
      <c r="T139" s="184"/>
      <c r="AT139" s="185" t="s">
        <v>131</v>
      </c>
      <c r="AU139" s="185" t="s">
        <v>83</v>
      </c>
      <c r="AV139" s="185" t="s">
        <v>83</v>
      </c>
      <c r="AW139" s="185" t="s">
        <v>96</v>
      </c>
      <c r="AX139" s="185" t="s">
        <v>73</v>
      </c>
      <c r="AY139" s="185" t="s">
        <v>123</v>
      </c>
    </row>
    <row r="140" spans="2:51" s="6" customFormat="1" ht="13.5" customHeight="1">
      <c r="B140" s="177"/>
      <c r="C140" s="178"/>
      <c r="D140" s="193" t="s">
        <v>131</v>
      </c>
      <c r="E140" s="178"/>
      <c r="F140" s="180" t="s">
        <v>225</v>
      </c>
      <c r="G140" s="178"/>
      <c r="H140" s="181">
        <v>29</v>
      </c>
      <c r="J140" s="178"/>
      <c r="K140" s="178"/>
      <c r="L140" s="182"/>
      <c r="M140" s="183"/>
      <c r="N140" s="178"/>
      <c r="O140" s="178"/>
      <c r="P140" s="178"/>
      <c r="Q140" s="178"/>
      <c r="R140" s="178"/>
      <c r="S140" s="178"/>
      <c r="T140" s="184"/>
      <c r="AT140" s="185" t="s">
        <v>131</v>
      </c>
      <c r="AU140" s="185" t="s">
        <v>83</v>
      </c>
      <c r="AV140" s="185" t="s">
        <v>83</v>
      </c>
      <c r="AW140" s="185" t="s">
        <v>96</v>
      </c>
      <c r="AX140" s="185" t="s">
        <v>73</v>
      </c>
      <c r="AY140" s="185" t="s">
        <v>123</v>
      </c>
    </row>
    <row r="141" spans="2:51" s="6" customFormat="1" ht="13.5" customHeight="1">
      <c r="B141" s="177"/>
      <c r="C141" s="178"/>
      <c r="D141" s="193" t="s">
        <v>131</v>
      </c>
      <c r="E141" s="178"/>
      <c r="F141" s="180" t="s">
        <v>226</v>
      </c>
      <c r="G141" s="178"/>
      <c r="H141" s="181">
        <v>260</v>
      </c>
      <c r="J141" s="178"/>
      <c r="K141" s="178"/>
      <c r="L141" s="182"/>
      <c r="M141" s="183"/>
      <c r="N141" s="178"/>
      <c r="O141" s="178"/>
      <c r="P141" s="178"/>
      <c r="Q141" s="178"/>
      <c r="R141" s="178"/>
      <c r="S141" s="178"/>
      <c r="T141" s="184"/>
      <c r="AT141" s="185" t="s">
        <v>131</v>
      </c>
      <c r="AU141" s="185" t="s">
        <v>83</v>
      </c>
      <c r="AV141" s="185" t="s">
        <v>83</v>
      </c>
      <c r="AW141" s="185" t="s">
        <v>96</v>
      </c>
      <c r="AX141" s="185" t="s">
        <v>73</v>
      </c>
      <c r="AY141" s="185" t="s">
        <v>123</v>
      </c>
    </row>
    <row r="142" spans="2:51" s="6" customFormat="1" ht="13.5" customHeight="1">
      <c r="B142" s="177"/>
      <c r="C142" s="178"/>
      <c r="D142" s="193" t="s">
        <v>131</v>
      </c>
      <c r="E142" s="178"/>
      <c r="F142" s="180" t="s">
        <v>227</v>
      </c>
      <c r="G142" s="178"/>
      <c r="H142" s="181">
        <v>45.9</v>
      </c>
      <c r="J142" s="178"/>
      <c r="K142" s="178"/>
      <c r="L142" s="182"/>
      <c r="M142" s="183"/>
      <c r="N142" s="178"/>
      <c r="O142" s="178"/>
      <c r="P142" s="178"/>
      <c r="Q142" s="178"/>
      <c r="R142" s="178"/>
      <c r="S142" s="178"/>
      <c r="T142" s="184"/>
      <c r="AT142" s="185" t="s">
        <v>131</v>
      </c>
      <c r="AU142" s="185" t="s">
        <v>83</v>
      </c>
      <c r="AV142" s="185" t="s">
        <v>83</v>
      </c>
      <c r="AW142" s="185" t="s">
        <v>96</v>
      </c>
      <c r="AX142" s="185" t="s">
        <v>73</v>
      </c>
      <c r="AY142" s="185" t="s">
        <v>123</v>
      </c>
    </row>
    <row r="143" spans="2:51" s="6" customFormat="1" ht="13.5" customHeight="1">
      <c r="B143" s="177"/>
      <c r="C143" s="178"/>
      <c r="D143" s="193" t="s">
        <v>131</v>
      </c>
      <c r="E143" s="178"/>
      <c r="F143" s="180" t="s">
        <v>228</v>
      </c>
      <c r="G143" s="178"/>
      <c r="H143" s="181">
        <v>62</v>
      </c>
      <c r="J143" s="178"/>
      <c r="K143" s="178"/>
      <c r="L143" s="182"/>
      <c r="M143" s="183"/>
      <c r="N143" s="178"/>
      <c r="O143" s="178"/>
      <c r="P143" s="178"/>
      <c r="Q143" s="178"/>
      <c r="R143" s="178"/>
      <c r="S143" s="178"/>
      <c r="T143" s="184"/>
      <c r="AT143" s="185" t="s">
        <v>131</v>
      </c>
      <c r="AU143" s="185" t="s">
        <v>83</v>
      </c>
      <c r="AV143" s="185" t="s">
        <v>83</v>
      </c>
      <c r="AW143" s="185" t="s">
        <v>96</v>
      </c>
      <c r="AX143" s="185" t="s">
        <v>73</v>
      </c>
      <c r="AY143" s="185" t="s">
        <v>123</v>
      </c>
    </row>
    <row r="144" spans="2:51" s="6" customFormat="1" ht="13.5" customHeight="1">
      <c r="B144" s="177"/>
      <c r="C144" s="178"/>
      <c r="D144" s="193" t="s">
        <v>131</v>
      </c>
      <c r="E144" s="178"/>
      <c r="F144" s="180" t="s">
        <v>229</v>
      </c>
      <c r="G144" s="178"/>
      <c r="H144" s="181">
        <v>15</v>
      </c>
      <c r="J144" s="178"/>
      <c r="K144" s="178"/>
      <c r="L144" s="182"/>
      <c r="M144" s="183"/>
      <c r="N144" s="178"/>
      <c r="O144" s="178"/>
      <c r="P144" s="178"/>
      <c r="Q144" s="178"/>
      <c r="R144" s="178"/>
      <c r="S144" s="178"/>
      <c r="T144" s="184"/>
      <c r="AT144" s="185" t="s">
        <v>131</v>
      </c>
      <c r="AU144" s="185" t="s">
        <v>83</v>
      </c>
      <c r="AV144" s="185" t="s">
        <v>83</v>
      </c>
      <c r="AW144" s="185" t="s">
        <v>96</v>
      </c>
      <c r="AX144" s="185" t="s">
        <v>73</v>
      </c>
      <c r="AY144" s="185" t="s">
        <v>123</v>
      </c>
    </row>
    <row r="145" spans="2:51" s="6" customFormat="1" ht="13.5" customHeight="1">
      <c r="B145" s="177"/>
      <c r="C145" s="178"/>
      <c r="D145" s="193" t="s">
        <v>131</v>
      </c>
      <c r="E145" s="178"/>
      <c r="F145" s="180" t="s">
        <v>230</v>
      </c>
      <c r="G145" s="178"/>
      <c r="H145" s="181">
        <v>26</v>
      </c>
      <c r="J145" s="178"/>
      <c r="K145" s="178"/>
      <c r="L145" s="182"/>
      <c r="M145" s="183"/>
      <c r="N145" s="178"/>
      <c r="O145" s="178"/>
      <c r="P145" s="178"/>
      <c r="Q145" s="178"/>
      <c r="R145" s="178"/>
      <c r="S145" s="178"/>
      <c r="T145" s="184"/>
      <c r="AT145" s="185" t="s">
        <v>131</v>
      </c>
      <c r="AU145" s="185" t="s">
        <v>83</v>
      </c>
      <c r="AV145" s="185" t="s">
        <v>83</v>
      </c>
      <c r="AW145" s="185" t="s">
        <v>96</v>
      </c>
      <c r="AX145" s="185" t="s">
        <v>73</v>
      </c>
      <c r="AY145" s="185" t="s">
        <v>123</v>
      </c>
    </row>
    <row r="146" spans="2:51" s="6" customFormat="1" ht="13.5" customHeight="1">
      <c r="B146" s="177"/>
      <c r="C146" s="178"/>
      <c r="D146" s="193" t="s">
        <v>131</v>
      </c>
      <c r="E146" s="178"/>
      <c r="F146" s="180" t="s">
        <v>231</v>
      </c>
      <c r="G146" s="178"/>
      <c r="H146" s="181">
        <v>168</v>
      </c>
      <c r="J146" s="178"/>
      <c r="K146" s="178"/>
      <c r="L146" s="182"/>
      <c r="M146" s="183"/>
      <c r="N146" s="178"/>
      <c r="O146" s="178"/>
      <c r="P146" s="178"/>
      <c r="Q146" s="178"/>
      <c r="R146" s="178"/>
      <c r="S146" s="178"/>
      <c r="T146" s="184"/>
      <c r="AT146" s="185" t="s">
        <v>131</v>
      </c>
      <c r="AU146" s="185" t="s">
        <v>83</v>
      </c>
      <c r="AV146" s="185" t="s">
        <v>83</v>
      </c>
      <c r="AW146" s="185" t="s">
        <v>96</v>
      </c>
      <c r="AX146" s="185" t="s">
        <v>73</v>
      </c>
      <c r="AY146" s="185" t="s">
        <v>123</v>
      </c>
    </row>
    <row r="147" spans="2:51" s="6" customFormat="1" ht="13.5" customHeight="1">
      <c r="B147" s="194"/>
      <c r="C147" s="195"/>
      <c r="D147" s="193" t="s">
        <v>131</v>
      </c>
      <c r="E147" s="195"/>
      <c r="F147" s="196" t="s">
        <v>146</v>
      </c>
      <c r="G147" s="195"/>
      <c r="H147" s="197">
        <v>1104.7</v>
      </c>
      <c r="J147" s="195"/>
      <c r="K147" s="195"/>
      <c r="L147" s="198"/>
      <c r="M147" s="199"/>
      <c r="N147" s="195"/>
      <c r="O147" s="195"/>
      <c r="P147" s="195"/>
      <c r="Q147" s="195"/>
      <c r="R147" s="195"/>
      <c r="S147" s="195"/>
      <c r="T147" s="200"/>
      <c r="AT147" s="201" t="s">
        <v>131</v>
      </c>
      <c r="AU147" s="201" t="s">
        <v>83</v>
      </c>
      <c r="AV147" s="201" t="s">
        <v>129</v>
      </c>
      <c r="AW147" s="201" t="s">
        <v>96</v>
      </c>
      <c r="AX147" s="201" t="s">
        <v>80</v>
      </c>
      <c r="AY147" s="201" t="s">
        <v>123</v>
      </c>
    </row>
    <row r="148" spans="2:65" s="6" customFormat="1" ht="13.5" customHeight="1">
      <c r="B148" s="95"/>
      <c r="C148" s="165" t="s">
        <v>232</v>
      </c>
      <c r="D148" s="165" t="s">
        <v>125</v>
      </c>
      <c r="E148" s="166" t="s">
        <v>233</v>
      </c>
      <c r="F148" s="167" t="s">
        <v>234</v>
      </c>
      <c r="G148" s="168" t="s">
        <v>128</v>
      </c>
      <c r="H148" s="169">
        <v>86</v>
      </c>
      <c r="I148" s="170"/>
      <c r="J148" s="171">
        <f>ROUND($I$148*$H$148,2)</f>
        <v>0</v>
      </c>
      <c r="K148" s="167"/>
      <c r="L148" s="139"/>
      <c r="M148" s="172"/>
      <c r="N148" s="173" t="s">
        <v>44</v>
      </c>
      <c r="O148" s="96"/>
      <c r="P148" s="174">
        <f>$O$148*$H$148</f>
        <v>0</v>
      </c>
      <c r="Q148" s="174">
        <v>0</v>
      </c>
      <c r="R148" s="174">
        <f>$Q$148*$H$148</f>
        <v>0</v>
      </c>
      <c r="S148" s="174">
        <v>0</v>
      </c>
      <c r="T148" s="175">
        <f>$S$148*$H$148</f>
        <v>0</v>
      </c>
      <c r="AR148" s="99" t="s">
        <v>129</v>
      </c>
      <c r="AT148" s="99" t="s">
        <v>125</v>
      </c>
      <c r="AU148" s="99" t="s">
        <v>83</v>
      </c>
      <c r="AY148" s="6" t="s">
        <v>123</v>
      </c>
      <c r="BE148" s="176">
        <f>IF($N$148="základní",$J$148,0)</f>
        <v>0</v>
      </c>
      <c r="BF148" s="176">
        <f>IF($N$148="snížená",$J$148,0)</f>
        <v>0</v>
      </c>
      <c r="BG148" s="176">
        <f>IF($N$148="zákl. přenesená",$J$148,0)</f>
        <v>0</v>
      </c>
      <c r="BH148" s="176">
        <f>IF($N$148="sníž. přenesená",$J$148,0)</f>
        <v>0</v>
      </c>
      <c r="BI148" s="176">
        <f>IF($N$148="nulová",$J$148,0)</f>
        <v>0</v>
      </c>
      <c r="BJ148" s="99" t="s">
        <v>80</v>
      </c>
      <c r="BK148" s="176">
        <f>ROUND($I$148*$H$148,2)</f>
        <v>0</v>
      </c>
      <c r="BL148" s="99" t="s">
        <v>129</v>
      </c>
      <c r="BM148" s="99" t="s">
        <v>235</v>
      </c>
    </row>
    <row r="149" spans="2:51" s="6" customFormat="1" ht="13.5" customHeight="1">
      <c r="B149" s="177"/>
      <c r="C149" s="178"/>
      <c r="D149" s="179" t="s">
        <v>131</v>
      </c>
      <c r="E149" s="180"/>
      <c r="F149" s="180" t="s">
        <v>236</v>
      </c>
      <c r="G149" s="178"/>
      <c r="H149" s="181">
        <v>86</v>
      </c>
      <c r="J149" s="178"/>
      <c r="K149" s="178"/>
      <c r="L149" s="182"/>
      <c r="M149" s="183"/>
      <c r="N149" s="178"/>
      <c r="O149" s="178"/>
      <c r="P149" s="178"/>
      <c r="Q149" s="178"/>
      <c r="R149" s="178"/>
      <c r="S149" s="178"/>
      <c r="T149" s="184"/>
      <c r="AT149" s="185" t="s">
        <v>131</v>
      </c>
      <c r="AU149" s="185" t="s">
        <v>83</v>
      </c>
      <c r="AV149" s="185" t="s">
        <v>83</v>
      </c>
      <c r="AW149" s="185" t="s">
        <v>96</v>
      </c>
      <c r="AX149" s="185" t="s">
        <v>80</v>
      </c>
      <c r="AY149" s="185" t="s">
        <v>123</v>
      </c>
    </row>
    <row r="150" spans="2:63" s="152" customFormat="1" ht="30" customHeight="1">
      <c r="B150" s="153"/>
      <c r="C150" s="154"/>
      <c r="D150" s="154" t="s">
        <v>72</v>
      </c>
      <c r="E150" s="163" t="s">
        <v>161</v>
      </c>
      <c r="F150" s="163" t="s">
        <v>237</v>
      </c>
      <c r="G150" s="154"/>
      <c r="H150" s="154"/>
      <c r="J150" s="164">
        <f>$BK$150</f>
        <v>0</v>
      </c>
      <c r="K150" s="154"/>
      <c r="L150" s="157"/>
      <c r="M150" s="158"/>
      <c r="N150" s="154"/>
      <c r="O150" s="154"/>
      <c r="P150" s="159">
        <f>SUM($P$151:$P$218)</f>
        <v>0</v>
      </c>
      <c r="Q150" s="154"/>
      <c r="R150" s="159">
        <f>SUM($R$151:$R$218)</f>
        <v>849.055475</v>
      </c>
      <c r="S150" s="154"/>
      <c r="T150" s="160">
        <f>SUM($T$151:$T$218)</f>
        <v>0</v>
      </c>
      <c r="AR150" s="161" t="s">
        <v>80</v>
      </c>
      <c r="AT150" s="161" t="s">
        <v>72</v>
      </c>
      <c r="AU150" s="161" t="s">
        <v>80</v>
      </c>
      <c r="AY150" s="161" t="s">
        <v>123</v>
      </c>
      <c r="BK150" s="162">
        <f>SUM($BK$151:$BK$218)</f>
        <v>0</v>
      </c>
    </row>
    <row r="151" spans="2:65" s="6" customFormat="1" ht="13.5" customHeight="1">
      <c r="B151" s="95"/>
      <c r="C151" s="165" t="s">
        <v>238</v>
      </c>
      <c r="D151" s="165" t="s">
        <v>125</v>
      </c>
      <c r="E151" s="166" t="s">
        <v>239</v>
      </c>
      <c r="F151" s="167" t="s">
        <v>240</v>
      </c>
      <c r="G151" s="168" t="s">
        <v>128</v>
      </c>
      <c r="H151" s="169">
        <v>2330</v>
      </c>
      <c r="I151" s="170"/>
      <c r="J151" s="171">
        <f>ROUND($I$151*$H$151,2)</f>
        <v>0</v>
      </c>
      <c r="K151" s="167"/>
      <c r="L151" s="139"/>
      <c r="M151" s="172"/>
      <c r="N151" s="173" t="s">
        <v>44</v>
      </c>
      <c r="O151" s="96"/>
      <c r="P151" s="174">
        <f>$O$151*$H$151</f>
        <v>0</v>
      </c>
      <c r="Q151" s="174">
        <v>0</v>
      </c>
      <c r="R151" s="174">
        <f>$Q$151*$H$151</f>
        <v>0</v>
      </c>
      <c r="S151" s="174">
        <v>0</v>
      </c>
      <c r="T151" s="175">
        <f>$S$151*$H$151</f>
        <v>0</v>
      </c>
      <c r="AR151" s="99" t="s">
        <v>129</v>
      </c>
      <c r="AT151" s="99" t="s">
        <v>125</v>
      </c>
      <c r="AU151" s="99" t="s">
        <v>83</v>
      </c>
      <c r="AY151" s="6" t="s">
        <v>123</v>
      </c>
      <c r="BE151" s="176">
        <f>IF($N$151="základní",$J$151,0)</f>
        <v>0</v>
      </c>
      <c r="BF151" s="176">
        <f>IF($N$151="snížená",$J$151,0)</f>
        <v>0</v>
      </c>
      <c r="BG151" s="176">
        <f>IF($N$151="zákl. přenesená",$J$151,0)</f>
        <v>0</v>
      </c>
      <c r="BH151" s="176">
        <f>IF($N$151="sníž. přenesená",$J$151,0)</f>
        <v>0</v>
      </c>
      <c r="BI151" s="176">
        <f>IF($N$151="nulová",$J$151,0)</f>
        <v>0</v>
      </c>
      <c r="BJ151" s="99" t="s">
        <v>80</v>
      </c>
      <c r="BK151" s="176">
        <f>ROUND($I$151*$H$151,2)</f>
        <v>0</v>
      </c>
      <c r="BL151" s="99" t="s">
        <v>129</v>
      </c>
      <c r="BM151" s="99" t="s">
        <v>241</v>
      </c>
    </row>
    <row r="152" spans="2:51" s="6" customFormat="1" ht="13.5" customHeight="1">
      <c r="B152" s="177"/>
      <c r="C152" s="178"/>
      <c r="D152" s="179" t="s">
        <v>131</v>
      </c>
      <c r="E152" s="180"/>
      <c r="F152" s="180" t="s">
        <v>242</v>
      </c>
      <c r="G152" s="178"/>
      <c r="H152" s="181">
        <v>2330</v>
      </c>
      <c r="J152" s="178"/>
      <c r="K152" s="178"/>
      <c r="L152" s="182"/>
      <c r="M152" s="183"/>
      <c r="N152" s="178"/>
      <c r="O152" s="178"/>
      <c r="P152" s="178"/>
      <c r="Q152" s="178"/>
      <c r="R152" s="178"/>
      <c r="S152" s="178"/>
      <c r="T152" s="184"/>
      <c r="AT152" s="185" t="s">
        <v>131</v>
      </c>
      <c r="AU152" s="185" t="s">
        <v>83</v>
      </c>
      <c r="AV152" s="185" t="s">
        <v>83</v>
      </c>
      <c r="AW152" s="185" t="s">
        <v>96</v>
      </c>
      <c r="AX152" s="185" t="s">
        <v>80</v>
      </c>
      <c r="AY152" s="185" t="s">
        <v>123</v>
      </c>
    </row>
    <row r="153" spans="2:65" s="6" customFormat="1" ht="142.5" customHeight="1">
      <c r="B153" s="95"/>
      <c r="C153" s="165" t="s">
        <v>243</v>
      </c>
      <c r="D153" s="165" t="s">
        <v>125</v>
      </c>
      <c r="E153" s="166" t="s">
        <v>244</v>
      </c>
      <c r="F153" s="167" t="s">
        <v>245</v>
      </c>
      <c r="G153" s="168" t="s">
        <v>128</v>
      </c>
      <c r="H153" s="169">
        <v>2330</v>
      </c>
      <c r="I153" s="170"/>
      <c r="J153" s="171">
        <f>ROUND($I$153*$H$153,2)</f>
        <v>0</v>
      </c>
      <c r="K153" s="167"/>
      <c r="L153" s="139"/>
      <c r="M153" s="172"/>
      <c r="N153" s="173" t="s">
        <v>44</v>
      </c>
      <c r="O153" s="96"/>
      <c r="P153" s="174">
        <f>$O$153*$H$153</f>
        <v>0</v>
      </c>
      <c r="Q153" s="174">
        <v>0</v>
      </c>
      <c r="R153" s="174">
        <f>$Q$153*$H$153</f>
        <v>0</v>
      </c>
      <c r="S153" s="174">
        <v>0</v>
      </c>
      <c r="T153" s="175">
        <f>$S$153*$H$153</f>
        <v>0</v>
      </c>
      <c r="AR153" s="99" t="s">
        <v>129</v>
      </c>
      <c r="AT153" s="99" t="s">
        <v>125</v>
      </c>
      <c r="AU153" s="99" t="s">
        <v>83</v>
      </c>
      <c r="AY153" s="6" t="s">
        <v>123</v>
      </c>
      <c r="BE153" s="176">
        <f>IF($N$153="základní",$J$153,0)</f>
        <v>0</v>
      </c>
      <c r="BF153" s="176">
        <f>IF($N$153="snížená",$J$153,0)</f>
        <v>0</v>
      </c>
      <c r="BG153" s="176">
        <f>IF($N$153="zákl. přenesená",$J$153,0)</f>
        <v>0</v>
      </c>
      <c r="BH153" s="176">
        <f>IF($N$153="sníž. přenesená",$J$153,0)</f>
        <v>0</v>
      </c>
      <c r="BI153" s="176">
        <f>IF($N$153="nulová",$J$153,0)</f>
        <v>0</v>
      </c>
      <c r="BJ153" s="99" t="s">
        <v>80</v>
      </c>
      <c r="BK153" s="176">
        <f>ROUND($I$153*$H$153,2)</f>
        <v>0</v>
      </c>
      <c r="BL153" s="99" t="s">
        <v>129</v>
      </c>
      <c r="BM153" s="99" t="s">
        <v>246</v>
      </c>
    </row>
    <row r="154" spans="2:51" s="6" customFormat="1" ht="13.5" customHeight="1">
      <c r="B154" s="177"/>
      <c r="C154" s="178"/>
      <c r="D154" s="179" t="s">
        <v>131</v>
      </c>
      <c r="E154" s="180"/>
      <c r="F154" s="180" t="s">
        <v>242</v>
      </c>
      <c r="G154" s="178"/>
      <c r="H154" s="181">
        <v>2330</v>
      </c>
      <c r="J154" s="178"/>
      <c r="K154" s="178"/>
      <c r="L154" s="182"/>
      <c r="M154" s="183"/>
      <c r="N154" s="178"/>
      <c r="O154" s="178"/>
      <c r="P154" s="178"/>
      <c r="Q154" s="178"/>
      <c r="R154" s="178"/>
      <c r="S154" s="178"/>
      <c r="T154" s="184"/>
      <c r="AT154" s="185" t="s">
        <v>131</v>
      </c>
      <c r="AU154" s="185" t="s">
        <v>83</v>
      </c>
      <c r="AV154" s="185" t="s">
        <v>83</v>
      </c>
      <c r="AW154" s="185" t="s">
        <v>96</v>
      </c>
      <c r="AX154" s="185" t="s">
        <v>80</v>
      </c>
      <c r="AY154" s="185" t="s">
        <v>123</v>
      </c>
    </row>
    <row r="155" spans="2:65" s="6" customFormat="1" ht="13.5" customHeight="1">
      <c r="B155" s="95"/>
      <c r="C155" s="210" t="s">
        <v>7</v>
      </c>
      <c r="D155" s="210" t="s">
        <v>247</v>
      </c>
      <c r="E155" s="211" t="s">
        <v>248</v>
      </c>
      <c r="F155" s="212" t="s">
        <v>249</v>
      </c>
      <c r="G155" s="213" t="s">
        <v>128</v>
      </c>
      <c r="H155" s="214">
        <v>2330</v>
      </c>
      <c r="I155" s="215"/>
      <c r="J155" s="216">
        <f>ROUND($I$155*$H$155,2)</f>
        <v>0</v>
      </c>
      <c r="K155" s="212"/>
      <c r="L155" s="217"/>
      <c r="M155" s="218"/>
      <c r="N155" s="219" t="s">
        <v>44</v>
      </c>
      <c r="O155" s="96"/>
      <c r="P155" s="174">
        <f>$O$155*$H$155</f>
        <v>0</v>
      </c>
      <c r="Q155" s="174">
        <v>0.001</v>
      </c>
      <c r="R155" s="174">
        <f>$Q$155*$H$155</f>
        <v>2.33</v>
      </c>
      <c r="S155" s="174">
        <v>0</v>
      </c>
      <c r="T155" s="175">
        <f>$S$155*$H$155</f>
        <v>0</v>
      </c>
      <c r="AR155" s="99" t="s">
        <v>174</v>
      </c>
      <c r="AT155" s="99" t="s">
        <v>247</v>
      </c>
      <c r="AU155" s="99" t="s">
        <v>83</v>
      </c>
      <c r="AY155" s="6" t="s">
        <v>123</v>
      </c>
      <c r="BE155" s="176">
        <f>IF($N$155="základní",$J$155,0)</f>
        <v>0</v>
      </c>
      <c r="BF155" s="176">
        <f>IF($N$155="snížená",$J$155,0)</f>
        <v>0</v>
      </c>
      <c r="BG155" s="176">
        <f>IF($N$155="zákl. přenesená",$J$155,0)</f>
        <v>0</v>
      </c>
      <c r="BH155" s="176">
        <f>IF($N$155="sníž. přenesená",$J$155,0)</f>
        <v>0</v>
      </c>
      <c r="BI155" s="176">
        <f>IF($N$155="nulová",$J$155,0)</f>
        <v>0</v>
      </c>
      <c r="BJ155" s="99" t="s">
        <v>80</v>
      </c>
      <c r="BK155" s="176">
        <f>ROUND($I$155*$H$155,2)</f>
        <v>0</v>
      </c>
      <c r="BL155" s="99" t="s">
        <v>129</v>
      </c>
      <c r="BM155" s="99" t="s">
        <v>250</v>
      </c>
    </row>
    <row r="156" spans="2:65" s="6" customFormat="1" ht="13.5" customHeight="1">
      <c r="B156" s="95"/>
      <c r="C156" s="168" t="s">
        <v>251</v>
      </c>
      <c r="D156" s="168" t="s">
        <v>125</v>
      </c>
      <c r="E156" s="166" t="s">
        <v>252</v>
      </c>
      <c r="F156" s="167" t="s">
        <v>253</v>
      </c>
      <c r="G156" s="168" t="s">
        <v>128</v>
      </c>
      <c r="H156" s="169">
        <v>168</v>
      </c>
      <c r="I156" s="170"/>
      <c r="J156" s="171">
        <f>ROUND($I$156*$H$156,2)</f>
        <v>0</v>
      </c>
      <c r="K156" s="167"/>
      <c r="L156" s="139"/>
      <c r="M156" s="172"/>
      <c r="N156" s="173" t="s">
        <v>44</v>
      </c>
      <c r="O156" s="96"/>
      <c r="P156" s="174">
        <f>$O$156*$H$156</f>
        <v>0</v>
      </c>
      <c r="Q156" s="174">
        <v>0.38625</v>
      </c>
      <c r="R156" s="174">
        <f>$Q$156*$H$156</f>
        <v>64.89</v>
      </c>
      <c r="S156" s="174">
        <v>0</v>
      </c>
      <c r="T156" s="175">
        <f>$S$156*$H$156</f>
        <v>0</v>
      </c>
      <c r="AR156" s="99" t="s">
        <v>129</v>
      </c>
      <c r="AT156" s="99" t="s">
        <v>125</v>
      </c>
      <c r="AU156" s="99" t="s">
        <v>83</v>
      </c>
      <c r="AY156" s="99" t="s">
        <v>123</v>
      </c>
      <c r="BE156" s="176">
        <f>IF($N$156="základní",$J$156,0)</f>
        <v>0</v>
      </c>
      <c r="BF156" s="176">
        <f>IF($N$156="snížená",$J$156,0)</f>
        <v>0</v>
      </c>
      <c r="BG156" s="176">
        <f>IF($N$156="zákl. přenesená",$J$156,0)</f>
        <v>0</v>
      </c>
      <c r="BH156" s="176">
        <f>IF($N$156="sníž. přenesená",$J$156,0)</f>
        <v>0</v>
      </c>
      <c r="BI156" s="176">
        <f>IF($N$156="nulová",$J$156,0)</f>
        <v>0</v>
      </c>
      <c r="BJ156" s="99" t="s">
        <v>80</v>
      </c>
      <c r="BK156" s="176">
        <f>ROUND($I$156*$H$156,2)</f>
        <v>0</v>
      </c>
      <c r="BL156" s="99" t="s">
        <v>129</v>
      </c>
      <c r="BM156" s="99" t="s">
        <v>254</v>
      </c>
    </row>
    <row r="157" spans="2:51" s="6" customFormat="1" ht="13.5" customHeight="1">
      <c r="B157" s="177"/>
      <c r="C157" s="178"/>
      <c r="D157" s="179" t="s">
        <v>131</v>
      </c>
      <c r="E157" s="180"/>
      <c r="F157" s="180" t="s">
        <v>231</v>
      </c>
      <c r="G157" s="178"/>
      <c r="H157" s="181">
        <v>168</v>
      </c>
      <c r="J157" s="178"/>
      <c r="K157" s="178"/>
      <c r="L157" s="182"/>
      <c r="M157" s="183"/>
      <c r="N157" s="178"/>
      <c r="O157" s="178"/>
      <c r="P157" s="178"/>
      <c r="Q157" s="178"/>
      <c r="R157" s="178"/>
      <c r="S157" s="178"/>
      <c r="T157" s="184"/>
      <c r="AT157" s="185" t="s">
        <v>131</v>
      </c>
      <c r="AU157" s="185" t="s">
        <v>83</v>
      </c>
      <c r="AV157" s="185" t="s">
        <v>83</v>
      </c>
      <c r="AW157" s="185" t="s">
        <v>96</v>
      </c>
      <c r="AX157" s="185" t="s">
        <v>80</v>
      </c>
      <c r="AY157" s="185" t="s">
        <v>123</v>
      </c>
    </row>
    <row r="158" spans="2:65" s="6" customFormat="1" ht="13.5" customHeight="1">
      <c r="B158" s="95"/>
      <c r="C158" s="165" t="s">
        <v>255</v>
      </c>
      <c r="D158" s="165" t="s">
        <v>125</v>
      </c>
      <c r="E158" s="166" t="s">
        <v>256</v>
      </c>
      <c r="F158" s="167" t="s">
        <v>257</v>
      </c>
      <c r="G158" s="168" t="s">
        <v>128</v>
      </c>
      <c r="H158" s="169">
        <v>57.3</v>
      </c>
      <c r="I158" s="170"/>
      <c r="J158" s="171">
        <f>ROUND($I$158*$H$158,2)</f>
        <v>0</v>
      </c>
      <c r="K158" s="167" t="s">
        <v>136</v>
      </c>
      <c r="L158" s="139"/>
      <c r="M158" s="172"/>
      <c r="N158" s="173" t="s">
        <v>44</v>
      </c>
      <c r="O158" s="96"/>
      <c r="P158" s="174">
        <f>$O$158*$H$158</f>
        <v>0</v>
      </c>
      <c r="Q158" s="174">
        <v>0.08003</v>
      </c>
      <c r="R158" s="174">
        <f>$Q$158*$H$158</f>
        <v>4.585719</v>
      </c>
      <c r="S158" s="174">
        <v>0</v>
      </c>
      <c r="T158" s="175">
        <f>$S$158*$H$158</f>
        <v>0</v>
      </c>
      <c r="AR158" s="99" t="s">
        <v>129</v>
      </c>
      <c r="AT158" s="99" t="s">
        <v>125</v>
      </c>
      <c r="AU158" s="99" t="s">
        <v>83</v>
      </c>
      <c r="AY158" s="6" t="s">
        <v>123</v>
      </c>
      <c r="BE158" s="176">
        <f>IF($N$158="základní",$J$158,0)</f>
        <v>0</v>
      </c>
      <c r="BF158" s="176">
        <f>IF($N$158="snížená",$J$158,0)</f>
        <v>0</v>
      </c>
      <c r="BG158" s="176">
        <f>IF($N$158="zákl. přenesená",$J$158,0)</f>
        <v>0</v>
      </c>
      <c r="BH158" s="176">
        <f>IF($N$158="sníž. přenesená",$J$158,0)</f>
        <v>0</v>
      </c>
      <c r="BI158" s="176">
        <f>IF($N$158="nulová",$J$158,0)</f>
        <v>0</v>
      </c>
      <c r="BJ158" s="99" t="s">
        <v>80</v>
      </c>
      <c r="BK158" s="176">
        <f>ROUND($I$158*$H$158,2)</f>
        <v>0</v>
      </c>
      <c r="BL158" s="99" t="s">
        <v>129</v>
      </c>
      <c r="BM158" s="99" t="s">
        <v>258</v>
      </c>
    </row>
    <row r="159" spans="2:51" s="6" customFormat="1" ht="13.5" customHeight="1">
      <c r="B159" s="177"/>
      <c r="C159" s="178"/>
      <c r="D159" s="179" t="s">
        <v>131</v>
      </c>
      <c r="E159" s="180"/>
      <c r="F159" s="180" t="s">
        <v>259</v>
      </c>
      <c r="G159" s="178"/>
      <c r="H159" s="181">
        <v>40.8</v>
      </c>
      <c r="J159" s="178"/>
      <c r="K159" s="178"/>
      <c r="L159" s="182"/>
      <c r="M159" s="183"/>
      <c r="N159" s="178"/>
      <c r="O159" s="178"/>
      <c r="P159" s="178"/>
      <c r="Q159" s="178"/>
      <c r="R159" s="178"/>
      <c r="S159" s="178"/>
      <c r="T159" s="184"/>
      <c r="AT159" s="185" t="s">
        <v>131</v>
      </c>
      <c r="AU159" s="185" t="s">
        <v>83</v>
      </c>
      <c r="AV159" s="185" t="s">
        <v>83</v>
      </c>
      <c r="AW159" s="185" t="s">
        <v>96</v>
      </c>
      <c r="AX159" s="185" t="s">
        <v>73</v>
      </c>
      <c r="AY159" s="185" t="s">
        <v>123</v>
      </c>
    </row>
    <row r="160" spans="2:51" s="6" customFormat="1" ht="13.5" customHeight="1">
      <c r="B160" s="177"/>
      <c r="C160" s="178"/>
      <c r="D160" s="193" t="s">
        <v>131</v>
      </c>
      <c r="E160" s="178"/>
      <c r="F160" s="180" t="s">
        <v>260</v>
      </c>
      <c r="G160" s="178"/>
      <c r="H160" s="181">
        <v>16.5</v>
      </c>
      <c r="J160" s="178"/>
      <c r="K160" s="178"/>
      <c r="L160" s="182"/>
      <c r="M160" s="183"/>
      <c r="N160" s="178"/>
      <c r="O160" s="178"/>
      <c r="P160" s="178"/>
      <c r="Q160" s="178"/>
      <c r="R160" s="178"/>
      <c r="S160" s="178"/>
      <c r="T160" s="184"/>
      <c r="AT160" s="185" t="s">
        <v>131</v>
      </c>
      <c r="AU160" s="185" t="s">
        <v>83</v>
      </c>
      <c r="AV160" s="185" t="s">
        <v>83</v>
      </c>
      <c r="AW160" s="185" t="s">
        <v>96</v>
      </c>
      <c r="AX160" s="185" t="s">
        <v>73</v>
      </c>
      <c r="AY160" s="185" t="s">
        <v>123</v>
      </c>
    </row>
    <row r="161" spans="2:51" s="6" customFormat="1" ht="13.5" customHeight="1">
      <c r="B161" s="194"/>
      <c r="C161" s="195"/>
      <c r="D161" s="193" t="s">
        <v>131</v>
      </c>
      <c r="E161" s="195"/>
      <c r="F161" s="196" t="s">
        <v>146</v>
      </c>
      <c r="G161" s="195"/>
      <c r="H161" s="197">
        <v>57.3</v>
      </c>
      <c r="J161" s="195"/>
      <c r="K161" s="195"/>
      <c r="L161" s="198"/>
      <c r="M161" s="199"/>
      <c r="N161" s="195"/>
      <c r="O161" s="195"/>
      <c r="P161" s="195"/>
      <c r="Q161" s="195"/>
      <c r="R161" s="195"/>
      <c r="S161" s="195"/>
      <c r="T161" s="200"/>
      <c r="AT161" s="201" t="s">
        <v>131</v>
      </c>
      <c r="AU161" s="201" t="s">
        <v>83</v>
      </c>
      <c r="AV161" s="201" t="s">
        <v>129</v>
      </c>
      <c r="AW161" s="201" t="s">
        <v>96</v>
      </c>
      <c r="AX161" s="201" t="s">
        <v>80</v>
      </c>
      <c r="AY161" s="201" t="s">
        <v>123</v>
      </c>
    </row>
    <row r="162" spans="2:65" s="6" customFormat="1" ht="13.5" customHeight="1">
      <c r="B162" s="95"/>
      <c r="C162" s="165" t="s">
        <v>261</v>
      </c>
      <c r="D162" s="165" t="s">
        <v>125</v>
      </c>
      <c r="E162" s="166" t="s">
        <v>262</v>
      </c>
      <c r="F162" s="167" t="s">
        <v>263</v>
      </c>
      <c r="G162" s="168" t="s">
        <v>128</v>
      </c>
      <c r="H162" s="169">
        <v>565.9</v>
      </c>
      <c r="I162" s="170"/>
      <c r="J162" s="171">
        <f>ROUND($I$162*$H$162,2)</f>
        <v>0</v>
      </c>
      <c r="K162" s="167" t="s">
        <v>136</v>
      </c>
      <c r="L162" s="139"/>
      <c r="M162" s="172"/>
      <c r="N162" s="173" t="s">
        <v>44</v>
      </c>
      <c r="O162" s="96"/>
      <c r="P162" s="174">
        <f>$O$162*$H$162</f>
        <v>0</v>
      </c>
      <c r="Q162" s="174">
        <v>0.27994</v>
      </c>
      <c r="R162" s="174">
        <f>$Q$162*$H$162</f>
        <v>158.418046</v>
      </c>
      <c r="S162" s="174">
        <v>0</v>
      </c>
      <c r="T162" s="175">
        <f>$S$162*$H$162</f>
        <v>0</v>
      </c>
      <c r="AR162" s="99" t="s">
        <v>129</v>
      </c>
      <c r="AT162" s="99" t="s">
        <v>125</v>
      </c>
      <c r="AU162" s="99" t="s">
        <v>83</v>
      </c>
      <c r="AY162" s="6" t="s">
        <v>123</v>
      </c>
      <c r="BE162" s="176">
        <f>IF($N$162="základní",$J$162,0)</f>
        <v>0</v>
      </c>
      <c r="BF162" s="176">
        <f>IF($N$162="snížená",$J$162,0)</f>
        <v>0</v>
      </c>
      <c r="BG162" s="176">
        <f>IF($N$162="zákl. přenesená",$J$162,0)</f>
        <v>0</v>
      </c>
      <c r="BH162" s="176">
        <f>IF($N$162="sníž. přenesená",$J$162,0)</f>
        <v>0</v>
      </c>
      <c r="BI162" s="176">
        <f>IF($N$162="nulová",$J$162,0)</f>
        <v>0</v>
      </c>
      <c r="BJ162" s="99" t="s">
        <v>80</v>
      </c>
      <c r="BK162" s="176">
        <f>ROUND($I$162*$H$162,2)</f>
        <v>0</v>
      </c>
      <c r="BL162" s="99" t="s">
        <v>129</v>
      </c>
      <c r="BM162" s="99" t="s">
        <v>264</v>
      </c>
    </row>
    <row r="163" spans="2:51" s="6" customFormat="1" ht="13.5" customHeight="1">
      <c r="B163" s="177"/>
      <c r="C163" s="178"/>
      <c r="D163" s="179" t="s">
        <v>131</v>
      </c>
      <c r="E163" s="180"/>
      <c r="F163" s="180" t="s">
        <v>265</v>
      </c>
      <c r="G163" s="178"/>
      <c r="H163" s="181">
        <v>260</v>
      </c>
      <c r="J163" s="178"/>
      <c r="K163" s="178"/>
      <c r="L163" s="182"/>
      <c r="M163" s="183"/>
      <c r="N163" s="178"/>
      <c r="O163" s="178"/>
      <c r="P163" s="178"/>
      <c r="Q163" s="178"/>
      <c r="R163" s="178"/>
      <c r="S163" s="178"/>
      <c r="T163" s="184"/>
      <c r="AT163" s="185" t="s">
        <v>131</v>
      </c>
      <c r="AU163" s="185" t="s">
        <v>83</v>
      </c>
      <c r="AV163" s="185" t="s">
        <v>83</v>
      </c>
      <c r="AW163" s="185" t="s">
        <v>96</v>
      </c>
      <c r="AX163" s="185" t="s">
        <v>73</v>
      </c>
      <c r="AY163" s="185" t="s">
        <v>123</v>
      </c>
    </row>
    <row r="164" spans="2:51" s="6" customFormat="1" ht="13.5" customHeight="1">
      <c r="B164" s="177"/>
      <c r="C164" s="178"/>
      <c r="D164" s="193" t="s">
        <v>131</v>
      </c>
      <c r="E164" s="178"/>
      <c r="F164" s="180" t="s">
        <v>266</v>
      </c>
      <c r="G164" s="178"/>
      <c r="H164" s="181">
        <v>260</v>
      </c>
      <c r="J164" s="178"/>
      <c r="K164" s="178"/>
      <c r="L164" s="182"/>
      <c r="M164" s="183"/>
      <c r="N164" s="178"/>
      <c r="O164" s="178"/>
      <c r="P164" s="178"/>
      <c r="Q164" s="178"/>
      <c r="R164" s="178"/>
      <c r="S164" s="178"/>
      <c r="T164" s="184"/>
      <c r="AT164" s="185" t="s">
        <v>131</v>
      </c>
      <c r="AU164" s="185" t="s">
        <v>83</v>
      </c>
      <c r="AV164" s="185" t="s">
        <v>83</v>
      </c>
      <c r="AW164" s="185" t="s">
        <v>96</v>
      </c>
      <c r="AX164" s="185" t="s">
        <v>73</v>
      </c>
      <c r="AY164" s="185" t="s">
        <v>123</v>
      </c>
    </row>
    <row r="165" spans="2:51" s="6" customFormat="1" ht="13.5" customHeight="1">
      <c r="B165" s="177"/>
      <c r="C165" s="178"/>
      <c r="D165" s="193" t="s">
        <v>131</v>
      </c>
      <c r="E165" s="178"/>
      <c r="F165" s="180" t="s">
        <v>267</v>
      </c>
      <c r="G165" s="178"/>
      <c r="H165" s="181">
        <v>45.9</v>
      </c>
      <c r="J165" s="178"/>
      <c r="K165" s="178"/>
      <c r="L165" s="182"/>
      <c r="M165" s="183"/>
      <c r="N165" s="178"/>
      <c r="O165" s="178"/>
      <c r="P165" s="178"/>
      <c r="Q165" s="178"/>
      <c r="R165" s="178"/>
      <c r="S165" s="178"/>
      <c r="T165" s="184"/>
      <c r="AT165" s="185" t="s">
        <v>131</v>
      </c>
      <c r="AU165" s="185" t="s">
        <v>83</v>
      </c>
      <c r="AV165" s="185" t="s">
        <v>83</v>
      </c>
      <c r="AW165" s="185" t="s">
        <v>96</v>
      </c>
      <c r="AX165" s="185" t="s">
        <v>73</v>
      </c>
      <c r="AY165" s="185" t="s">
        <v>123</v>
      </c>
    </row>
    <row r="166" spans="2:51" s="6" customFormat="1" ht="13.5" customHeight="1">
      <c r="B166" s="194"/>
      <c r="C166" s="195"/>
      <c r="D166" s="193" t="s">
        <v>131</v>
      </c>
      <c r="E166" s="195"/>
      <c r="F166" s="196" t="s">
        <v>146</v>
      </c>
      <c r="G166" s="195"/>
      <c r="H166" s="197">
        <v>565.9</v>
      </c>
      <c r="J166" s="195"/>
      <c r="K166" s="195"/>
      <c r="L166" s="198"/>
      <c r="M166" s="199"/>
      <c r="N166" s="195"/>
      <c r="O166" s="195"/>
      <c r="P166" s="195"/>
      <c r="Q166" s="195"/>
      <c r="R166" s="195"/>
      <c r="S166" s="195"/>
      <c r="T166" s="200"/>
      <c r="AT166" s="201" t="s">
        <v>131</v>
      </c>
      <c r="AU166" s="201" t="s">
        <v>83</v>
      </c>
      <c r="AV166" s="201" t="s">
        <v>129</v>
      </c>
      <c r="AW166" s="201" t="s">
        <v>96</v>
      </c>
      <c r="AX166" s="201" t="s">
        <v>80</v>
      </c>
      <c r="AY166" s="201" t="s">
        <v>123</v>
      </c>
    </row>
    <row r="167" spans="2:65" s="6" customFormat="1" ht="13.5" customHeight="1">
      <c r="B167" s="95"/>
      <c r="C167" s="165" t="s">
        <v>268</v>
      </c>
      <c r="D167" s="165" t="s">
        <v>125</v>
      </c>
      <c r="E167" s="166" t="s">
        <v>269</v>
      </c>
      <c r="F167" s="167" t="s">
        <v>270</v>
      </c>
      <c r="G167" s="168" t="s">
        <v>128</v>
      </c>
      <c r="H167" s="169">
        <v>49</v>
      </c>
      <c r="I167" s="170"/>
      <c r="J167" s="171">
        <f>ROUND($I$167*$H$167,2)</f>
        <v>0</v>
      </c>
      <c r="K167" s="167" t="s">
        <v>136</v>
      </c>
      <c r="L167" s="139"/>
      <c r="M167" s="172"/>
      <c r="N167" s="173" t="s">
        <v>44</v>
      </c>
      <c r="O167" s="96"/>
      <c r="P167" s="174">
        <f>$O$167*$H$167</f>
        <v>0</v>
      </c>
      <c r="Q167" s="174">
        <v>0.33446</v>
      </c>
      <c r="R167" s="174">
        <f>$Q$167*$H$167</f>
        <v>16.38854</v>
      </c>
      <c r="S167" s="174">
        <v>0</v>
      </c>
      <c r="T167" s="175">
        <f>$S$167*$H$167</f>
        <v>0</v>
      </c>
      <c r="AR167" s="99" t="s">
        <v>129</v>
      </c>
      <c r="AT167" s="99" t="s">
        <v>125</v>
      </c>
      <c r="AU167" s="99" t="s">
        <v>83</v>
      </c>
      <c r="AY167" s="6" t="s">
        <v>123</v>
      </c>
      <c r="BE167" s="176">
        <f>IF($N$167="základní",$J$167,0)</f>
        <v>0</v>
      </c>
      <c r="BF167" s="176">
        <f>IF($N$167="snížená",$J$167,0)</f>
        <v>0</v>
      </c>
      <c r="BG167" s="176">
        <f>IF($N$167="zákl. přenesená",$J$167,0)</f>
        <v>0</v>
      </c>
      <c r="BH167" s="176">
        <f>IF($N$167="sníž. přenesená",$J$167,0)</f>
        <v>0</v>
      </c>
      <c r="BI167" s="176">
        <f>IF($N$167="nulová",$J$167,0)</f>
        <v>0</v>
      </c>
      <c r="BJ167" s="99" t="s">
        <v>80</v>
      </c>
      <c r="BK167" s="176">
        <f>ROUND($I$167*$H$167,2)</f>
        <v>0</v>
      </c>
      <c r="BL167" s="99" t="s">
        <v>129</v>
      </c>
      <c r="BM167" s="99" t="s">
        <v>271</v>
      </c>
    </row>
    <row r="168" spans="2:51" s="6" customFormat="1" ht="13.5" customHeight="1">
      <c r="B168" s="177"/>
      <c r="C168" s="178"/>
      <c r="D168" s="179" t="s">
        <v>131</v>
      </c>
      <c r="E168" s="180"/>
      <c r="F168" s="180" t="s">
        <v>224</v>
      </c>
      <c r="G168" s="178"/>
      <c r="H168" s="181">
        <v>20</v>
      </c>
      <c r="J168" s="178"/>
      <c r="K168" s="178"/>
      <c r="L168" s="182"/>
      <c r="M168" s="183"/>
      <c r="N168" s="178"/>
      <c r="O168" s="178"/>
      <c r="P168" s="178"/>
      <c r="Q168" s="178"/>
      <c r="R168" s="178"/>
      <c r="S168" s="178"/>
      <c r="T168" s="184"/>
      <c r="AT168" s="185" t="s">
        <v>131</v>
      </c>
      <c r="AU168" s="185" t="s">
        <v>83</v>
      </c>
      <c r="AV168" s="185" t="s">
        <v>83</v>
      </c>
      <c r="AW168" s="185" t="s">
        <v>96</v>
      </c>
      <c r="AX168" s="185" t="s">
        <v>73</v>
      </c>
      <c r="AY168" s="185" t="s">
        <v>123</v>
      </c>
    </row>
    <row r="169" spans="2:51" s="6" customFormat="1" ht="13.5" customHeight="1">
      <c r="B169" s="177"/>
      <c r="C169" s="178"/>
      <c r="D169" s="193" t="s">
        <v>131</v>
      </c>
      <c r="E169" s="178"/>
      <c r="F169" s="180" t="s">
        <v>225</v>
      </c>
      <c r="G169" s="178"/>
      <c r="H169" s="181">
        <v>29</v>
      </c>
      <c r="J169" s="178"/>
      <c r="K169" s="178"/>
      <c r="L169" s="182"/>
      <c r="M169" s="183"/>
      <c r="N169" s="178"/>
      <c r="O169" s="178"/>
      <c r="P169" s="178"/>
      <c r="Q169" s="178"/>
      <c r="R169" s="178"/>
      <c r="S169" s="178"/>
      <c r="T169" s="184"/>
      <c r="AT169" s="185" t="s">
        <v>131</v>
      </c>
      <c r="AU169" s="185" t="s">
        <v>83</v>
      </c>
      <c r="AV169" s="185" t="s">
        <v>83</v>
      </c>
      <c r="AW169" s="185" t="s">
        <v>96</v>
      </c>
      <c r="AX169" s="185" t="s">
        <v>73</v>
      </c>
      <c r="AY169" s="185" t="s">
        <v>123</v>
      </c>
    </row>
    <row r="170" spans="2:51" s="6" customFormat="1" ht="13.5" customHeight="1">
      <c r="B170" s="194"/>
      <c r="C170" s="195"/>
      <c r="D170" s="193" t="s">
        <v>131</v>
      </c>
      <c r="E170" s="195"/>
      <c r="F170" s="196" t="s">
        <v>146</v>
      </c>
      <c r="G170" s="195"/>
      <c r="H170" s="197">
        <v>49</v>
      </c>
      <c r="J170" s="195"/>
      <c r="K170" s="195"/>
      <c r="L170" s="198"/>
      <c r="M170" s="199"/>
      <c r="N170" s="195"/>
      <c r="O170" s="195"/>
      <c r="P170" s="195"/>
      <c r="Q170" s="195"/>
      <c r="R170" s="195"/>
      <c r="S170" s="195"/>
      <c r="T170" s="200"/>
      <c r="AT170" s="201" t="s">
        <v>131</v>
      </c>
      <c r="AU170" s="201" t="s">
        <v>83</v>
      </c>
      <c r="AV170" s="201" t="s">
        <v>129</v>
      </c>
      <c r="AW170" s="201" t="s">
        <v>96</v>
      </c>
      <c r="AX170" s="201" t="s">
        <v>80</v>
      </c>
      <c r="AY170" s="201" t="s">
        <v>123</v>
      </c>
    </row>
    <row r="171" spans="2:65" s="6" customFormat="1" ht="13.5" customHeight="1">
      <c r="B171" s="95"/>
      <c r="C171" s="165" t="s">
        <v>272</v>
      </c>
      <c r="D171" s="165" t="s">
        <v>125</v>
      </c>
      <c r="E171" s="166" t="s">
        <v>273</v>
      </c>
      <c r="F171" s="167" t="s">
        <v>274</v>
      </c>
      <c r="G171" s="168" t="s">
        <v>128</v>
      </c>
      <c r="H171" s="169">
        <v>49</v>
      </c>
      <c r="I171" s="170"/>
      <c r="J171" s="171">
        <f>ROUND($I$171*$H$171,2)</f>
        <v>0</v>
      </c>
      <c r="K171" s="167" t="s">
        <v>136</v>
      </c>
      <c r="L171" s="139"/>
      <c r="M171" s="172"/>
      <c r="N171" s="173" t="s">
        <v>44</v>
      </c>
      <c r="O171" s="96"/>
      <c r="P171" s="174">
        <f>$O$171*$H$171</f>
        <v>0</v>
      </c>
      <c r="Q171" s="174">
        <v>0.378</v>
      </c>
      <c r="R171" s="174">
        <f>$Q$171*$H$171</f>
        <v>18.522</v>
      </c>
      <c r="S171" s="174">
        <v>0</v>
      </c>
      <c r="T171" s="175">
        <f>$S$171*$H$171</f>
        <v>0</v>
      </c>
      <c r="AR171" s="99" t="s">
        <v>129</v>
      </c>
      <c r="AT171" s="99" t="s">
        <v>125</v>
      </c>
      <c r="AU171" s="99" t="s">
        <v>83</v>
      </c>
      <c r="AY171" s="6" t="s">
        <v>123</v>
      </c>
      <c r="BE171" s="176">
        <f>IF($N$171="základní",$J$171,0)</f>
        <v>0</v>
      </c>
      <c r="BF171" s="176">
        <f>IF($N$171="snížená",$J$171,0)</f>
        <v>0</v>
      </c>
      <c r="BG171" s="176">
        <f>IF($N$171="zákl. přenesená",$J$171,0)</f>
        <v>0</v>
      </c>
      <c r="BH171" s="176">
        <f>IF($N$171="sníž. přenesená",$J$171,0)</f>
        <v>0</v>
      </c>
      <c r="BI171" s="176">
        <f>IF($N$171="nulová",$J$171,0)</f>
        <v>0</v>
      </c>
      <c r="BJ171" s="99" t="s">
        <v>80</v>
      </c>
      <c r="BK171" s="176">
        <f>ROUND($I$171*$H$171,2)</f>
        <v>0</v>
      </c>
      <c r="BL171" s="99" t="s">
        <v>129</v>
      </c>
      <c r="BM171" s="99" t="s">
        <v>275</v>
      </c>
    </row>
    <row r="172" spans="2:51" s="6" customFormat="1" ht="13.5" customHeight="1">
      <c r="B172" s="177"/>
      <c r="C172" s="178"/>
      <c r="D172" s="179" t="s">
        <v>131</v>
      </c>
      <c r="E172" s="180"/>
      <c r="F172" s="180" t="s">
        <v>224</v>
      </c>
      <c r="G172" s="178"/>
      <c r="H172" s="181">
        <v>20</v>
      </c>
      <c r="J172" s="178"/>
      <c r="K172" s="178"/>
      <c r="L172" s="182"/>
      <c r="M172" s="183"/>
      <c r="N172" s="178"/>
      <c r="O172" s="178"/>
      <c r="P172" s="178"/>
      <c r="Q172" s="178"/>
      <c r="R172" s="178"/>
      <c r="S172" s="178"/>
      <c r="T172" s="184"/>
      <c r="AT172" s="185" t="s">
        <v>131</v>
      </c>
      <c r="AU172" s="185" t="s">
        <v>83</v>
      </c>
      <c r="AV172" s="185" t="s">
        <v>83</v>
      </c>
      <c r="AW172" s="185" t="s">
        <v>96</v>
      </c>
      <c r="AX172" s="185" t="s">
        <v>73</v>
      </c>
      <c r="AY172" s="185" t="s">
        <v>123</v>
      </c>
    </row>
    <row r="173" spans="2:51" s="6" customFormat="1" ht="13.5" customHeight="1">
      <c r="B173" s="177"/>
      <c r="C173" s="178"/>
      <c r="D173" s="193" t="s">
        <v>131</v>
      </c>
      <c r="E173" s="178"/>
      <c r="F173" s="180" t="s">
        <v>225</v>
      </c>
      <c r="G173" s="178"/>
      <c r="H173" s="181">
        <v>29</v>
      </c>
      <c r="J173" s="178"/>
      <c r="K173" s="178"/>
      <c r="L173" s="182"/>
      <c r="M173" s="183"/>
      <c r="N173" s="178"/>
      <c r="O173" s="178"/>
      <c r="P173" s="178"/>
      <c r="Q173" s="178"/>
      <c r="R173" s="178"/>
      <c r="S173" s="178"/>
      <c r="T173" s="184"/>
      <c r="AT173" s="185" t="s">
        <v>131</v>
      </c>
      <c r="AU173" s="185" t="s">
        <v>83</v>
      </c>
      <c r="AV173" s="185" t="s">
        <v>83</v>
      </c>
      <c r="AW173" s="185" t="s">
        <v>96</v>
      </c>
      <c r="AX173" s="185" t="s">
        <v>73</v>
      </c>
      <c r="AY173" s="185" t="s">
        <v>123</v>
      </c>
    </row>
    <row r="174" spans="2:51" s="6" customFormat="1" ht="13.5" customHeight="1">
      <c r="B174" s="194"/>
      <c r="C174" s="195"/>
      <c r="D174" s="193" t="s">
        <v>131</v>
      </c>
      <c r="E174" s="195"/>
      <c r="F174" s="196" t="s">
        <v>146</v>
      </c>
      <c r="G174" s="195"/>
      <c r="H174" s="197">
        <v>49</v>
      </c>
      <c r="J174" s="195"/>
      <c r="K174" s="195"/>
      <c r="L174" s="198"/>
      <c r="M174" s="199"/>
      <c r="N174" s="195"/>
      <c r="O174" s="195"/>
      <c r="P174" s="195"/>
      <c r="Q174" s="195"/>
      <c r="R174" s="195"/>
      <c r="S174" s="195"/>
      <c r="T174" s="200"/>
      <c r="AT174" s="201" t="s">
        <v>131</v>
      </c>
      <c r="AU174" s="201" t="s">
        <v>83</v>
      </c>
      <c r="AV174" s="201" t="s">
        <v>129</v>
      </c>
      <c r="AW174" s="201" t="s">
        <v>96</v>
      </c>
      <c r="AX174" s="201" t="s">
        <v>80</v>
      </c>
      <c r="AY174" s="201" t="s">
        <v>123</v>
      </c>
    </row>
    <row r="175" spans="2:65" s="6" customFormat="1" ht="13.5" customHeight="1">
      <c r="B175" s="95"/>
      <c r="C175" s="165" t="s">
        <v>276</v>
      </c>
      <c r="D175" s="165" t="s">
        <v>125</v>
      </c>
      <c r="E175" s="166" t="s">
        <v>277</v>
      </c>
      <c r="F175" s="167" t="s">
        <v>278</v>
      </c>
      <c r="G175" s="168" t="s">
        <v>128</v>
      </c>
      <c r="H175" s="169">
        <v>103</v>
      </c>
      <c r="I175" s="170"/>
      <c r="J175" s="171">
        <f>ROUND($I$175*$H$175,2)</f>
        <v>0</v>
      </c>
      <c r="K175" s="167" t="s">
        <v>136</v>
      </c>
      <c r="L175" s="139"/>
      <c r="M175" s="172"/>
      <c r="N175" s="173" t="s">
        <v>44</v>
      </c>
      <c r="O175" s="96"/>
      <c r="P175" s="174">
        <f>$O$175*$H$175</f>
        <v>0</v>
      </c>
      <c r="Q175" s="174">
        <v>0.4348</v>
      </c>
      <c r="R175" s="174">
        <f>$Q$175*$H$175</f>
        <v>44.784400000000005</v>
      </c>
      <c r="S175" s="174">
        <v>0</v>
      </c>
      <c r="T175" s="175">
        <f>$S$175*$H$175</f>
        <v>0</v>
      </c>
      <c r="AR175" s="99" t="s">
        <v>129</v>
      </c>
      <c r="AT175" s="99" t="s">
        <v>125</v>
      </c>
      <c r="AU175" s="99" t="s">
        <v>83</v>
      </c>
      <c r="AY175" s="6" t="s">
        <v>123</v>
      </c>
      <c r="BE175" s="176">
        <f>IF($N$175="základní",$J$175,0)</f>
        <v>0</v>
      </c>
      <c r="BF175" s="176">
        <f>IF($N$175="snížená",$J$175,0)</f>
        <v>0</v>
      </c>
      <c r="BG175" s="176">
        <f>IF($N$175="zákl. přenesená",$J$175,0)</f>
        <v>0</v>
      </c>
      <c r="BH175" s="176">
        <f>IF($N$175="sníž. přenesená",$J$175,0)</f>
        <v>0</v>
      </c>
      <c r="BI175" s="176">
        <f>IF($N$175="nulová",$J$175,0)</f>
        <v>0</v>
      </c>
      <c r="BJ175" s="99" t="s">
        <v>80</v>
      </c>
      <c r="BK175" s="176">
        <f>ROUND($I$175*$H$175,2)</f>
        <v>0</v>
      </c>
      <c r="BL175" s="99" t="s">
        <v>129</v>
      </c>
      <c r="BM175" s="99" t="s">
        <v>279</v>
      </c>
    </row>
    <row r="176" spans="2:51" s="6" customFormat="1" ht="13.5" customHeight="1">
      <c r="B176" s="177"/>
      <c r="C176" s="178"/>
      <c r="D176" s="179" t="s">
        <v>131</v>
      </c>
      <c r="E176" s="180"/>
      <c r="F176" s="180" t="s">
        <v>228</v>
      </c>
      <c r="G176" s="178"/>
      <c r="H176" s="181">
        <v>62</v>
      </c>
      <c r="J176" s="178"/>
      <c r="K176" s="178"/>
      <c r="L176" s="182"/>
      <c r="M176" s="183"/>
      <c r="N176" s="178"/>
      <c r="O176" s="178"/>
      <c r="P176" s="178"/>
      <c r="Q176" s="178"/>
      <c r="R176" s="178"/>
      <c r="S176" s="178"/>
      <c r="T176" s="184"/>
      <c r="AT176" s="185" t="s">
        <v>131</v>
      </c>
      <c r="AU176" s="185" t="s">
        <v>83</v>
      </c>
      <c r="AV176" s="185" t="s">
        <v>83</v>
      </c>
      <c r="AW176" s="185" t="s">
        <v>96</v>
      </c>
      <c r="AX176" s="185" t="s">
        <v>73</v>
      </c>
      <c r="AY176" s="185" t="s">
        <v>123</v>
      </c>
    </row>
    <row r="177" spans="2:51" s="6" customFormat="1" ht="13.5" customHeight="1">
      <c r="B177" s="177"/>
      <c r="C177" s="178"/>
      <c r="D177" s="193" t="s">
        <v>131</v>
      </c>
      <c r="E177" s="178"/>
      <c r="F177" s="180" t="s">
        <v>229</v>
      </c>
      <c r="G177" s="178"/>
      <c r="H177" s="181">
        <v>15</v>
      </c>
      <c r="J177" s="178"/>
      <c r="K177" s="178"/>
      <c r="L177" s="182"/>
      <c r="M177" s="183"/>
      <c r="N177" s="178"/>
      <c r="O177" s="178"/>
      <c r="P177" s="178"/>
      <c r="Q177" s="178"/>
      <c r="R177" s="178"/>
      <c r="S177" s="178"/>
      <c r="T177" s="184"/>
      <c r="AT177" s="185" t="s">
        <v>131</v>
      </c>
      <c r="AU177" s="185" t="s">
        <v>83</v>
      </c>
      <c r="AV177" s="185" t="s">
        <v>83</v>
      </c>
      <c r="AW177" s="185" t="s">
        <v>96</v>
      </c>
      <c r="AX177" s="185" t="s">
        <v>73</v>
      </c>
      <c r="AY177" s="185" t="s">
        <v>123</v>
      </c>
    </row>
    <row r="178" spans="2:51" s="6" customFormat="1" ht="13.5" customHeight="1">
      <c r="B178" s="177"/>
      <c r="C178" s="178"/>
      <c r="D178" s="193" t="s">
        <v>131</v>
      </c>
      <c r="E178" s="178"/>
      <c r="F178" s="180" t="s">
        <v>230</v>
      </c>
      <c r="G178" s="178"/>
      <c r="H178" s="181">
        <v>26</v>
      </c>
      <c r="J178" s="178"/>
      <c r="K178" s="178"/>
      <c r="L178" s="182"/>
      <c r="M178" s="183"/>
      <c r="N178" s="178"/>
      <c r="O178" s="178"/>
      <c r="P178" s="178"/>
      <c r="Q178" s="178"/>
      <c r="R178" s="178"/>
      <c r="S178" s="178"/>
      <c r="T178" s="184"/>
      <c r="AT178" s="185" t="s">
        <v>131</v>
      </c>
      <c r="AU178" s="185" t="s">
        <v>83</v>
      </c>
      <c r="AV178" s="185" t="s">
        <v>83</v>
      </c>
      <c r="AW178" s="185" t="s">
        <v>96</v>
      </c>
      <c r="AX178" s="185" t="s">
        <v>73</v>
      </c>
      <c r="AY178" s="185" t="s">
        <v>123</v>
      </c>
    </row>
    <row r="179" spans="2:51" s="6" customFormat="1" ht="13.5" customHeight="1">
      <c r="B179" s="194"/>
      <c r="C179" s="195"/>
      <c r="D179" s="193" t="s">
        <v>131</v>
      </c>
      <c r="E179" s="195"/>
      <c r="F179" s="196" t="s">
        <v>146</v>
      </c>
      <c r="G179" s="195"/>
      <c r="H179" s="197">
        <v>103</v>
      </c>
      <c r="J179" s="195"/>
      <c r="K179" s="195"/>
      <c r="L179" s="198"/>
      <c r="M179" s="199"/>
      <c r="N179" s="195"/>
      <c r="O179" s="195"/>
      <c r="P179" s="195"/>
      <c r="Q179" s="195"/>
      <c r="R179" s="195"/>
      <c r="S179" s="195"/>
      <c r="T179" s="200"/>
      <c r="AT179" s="201" t="s">
        <v>131</v>
      </c>
      <c r="AU179" s="201" t="s">
        <v>83</v>
      </c>
      <c r="AV179" s="201" t="s">
        <v>129</v>
      </c>
      <c r="AW179" s="201" t="s">
        <v>96</v>
      </c>
      <c r="AX179" s="201" t="s">
        <v>80</v>
      </c>
      <c r="AY179" s="201" t="s">
        <v>123</v>
      </c>
    </row>
    <row r="180" spans="2:65" s="6" customFormat="1" ht="13.5" customHeight="1">
      <c r="B180" s="95"/>
      <c r="C180" s="165" t="s">
        <v>280</v>
      </c>
      <c r="D180" s="165" t="s">
        <v>125</v>
      </c>
      <c r="E180" s="166" t="s">
        <v>281</v>
      </c>
      <c r="F180" s="167" t="s">
        <v>282</v>
      </c>
      <c r="G180" s="168" t="s">
        <v>128</v>
      </c>
      <c r="H180" s="169">
        <v>309</v>
      </c>
      <c r="I180" s="170"/>
      <c r="J180" s="171">
        <f>ROUND($I$180*$H$180,2)</f>
        <v>0</v>
      </c>
      <c r="K180" s="167" t="s">
        <v>136</v>
      </c>
      <c r="L180" s="139"/>
      <c r="M180" s="172"/>
      <c r="N180" s="173" t="s">
        <v>44</v>
      </c>
      <c r="O180" s="96"/>
      <c r="P180" s="174">
        <f>$O$180*$H$180</f>
        <v>0</v>
      </c>
      <c r="Q180" s="174">
        <v>0.18463</v>
      </c>
      <c r="R180" s="174">
        <f>$Q$180*$H$180</f>
        <v>57.05067</v>
      </c>
      <c r="S180" s="174">
        <v>0</v>
      </c>
      <c r="T180" s="175">
        <f>$S$180*$H$180</f>
        <v>0</v>
      </c>
      <c r="AR180" s="99" t="s">
        <v>129</v>
      </c>
      <c r="AT180" s="99" t="s">
        <v>125</v>
      </c>
      <c r="AU180" s="99" t="s">
        <v>83</v>
      </c>
      <c r="AY180" s="6" t="s">
        <v>123</v>
      </c>
      <c r="BE180" s="176">
        <f>IF($N$180="základní",$J$180,0)</f>
        <v>0</v>
      </c>
      <c r="BF180" s="176">
        <f>IF($N$180="snížená",$J$180,0)</f>
        <v>0</v>
      </c>
      <c r="BG180" s="176">
        <f>IF($N$180="zákl. přenesená",$J$180,0)</f>
        <v>0</v>
      </c>
      <c r="BH180" s="176">
        <f>IF($N$180="sníž. přenesená",$J$180,0)</f>
        <v>0</v>
      </c>
      <c r="BI180" s="176">
        <f>IF($N$180="nulová",$J$180,0)</f>
        <v>0</v>
      </c>
      <c r="BJ180" s="99" t="s">
        <v>80</v>
      </c>
      <c r="BK180" s="176">
        <f>ROUND($I$180*$H$180,2)</f>
        <v>0</v>
      </c>
      <c r="BL180" s="99" t="s">
        <v>129</v>
      </c>
      <c r="BM180" s="99" t="s">
        <v>283</v>
      </c>
    </row>
    <row r="181" spans="2:51" s="6" customFormat="1" ht="13.5" customHeight="1">
      <c r="B181" s="177"/>
      <c r="C181" s="178"/>
      <c r="D181" s="179" t="s">
        <v>131</v>
      </c>
      <c r="E181" s="180"/>
      <c r="F181" s="180" t="s">
        <v>226</v>
      </c>
      <c r="G181" s="178"/>
      <c r="H181" s="181">
        <v>260</v>
      </c>
      <c r="J181" s="178"/>
      <c r="K181" s="178"/>
      <c r="L181" s="182"/>
      <c r="M181" s="183"/>
      <c r="N181" s="178"/>
      <c r="O181" s="178"/>
      <c r="P181" s="178"/>
      <c r="Q181" s="178"/>
      <c r="R181" s="178"/>
      <c r="S181" s="178"/>
      <c r="T181" s="184"/>
      <c r="AT181" s="185" t="s">
        <v>131</v>
      </c>
      <c r="AU181" s="185" t="s">
        <v>83</v>
      </c>
      <c r="AV181" s="185" t="s">
        <v>83</v>
      </c>
      <c r="AW181" s="185" t="s">
        <v>96</v>
      </c>
      <c r="AX181" s="185" t="s">
        <v>73</v>
      </c>
      <c r="AY181" s="185" t="s">
        <v>123</v>
      </c>
    </row>
    <row r="182" spans="2:51" s="6" customFormat="1" ht="13.5" customHeight="1">
      <c r="B182" s="177"/>
      <c r="C182" s="178"/>
      <c r="D182" s="193" t="s">
        <v>131</v>
      </c>
      <c r="E182" s="178"/>
      <c r="F182" s="180" t="s">
        <v>224</v>
      </c>
      <c r="G182" s="178"/>
      <c r="H182" s="181">
        <v>20</v>
      </c>
      <c r="J182" s="178"/>
      <c r="K182" s="178"/>
      <c r="L182" s="182"/>
      <c r="M182" s="183"/>
      <c r="N182" s="178"/>
      <c r="O182" s="178"/>
      <c r="P182" s="178"/>
      <c r="Q182" s="178"/>
      <c r="R182" s="178"/>
      <c r="S182" s="178"/>
      <c r="T182" s="184"/>
      <c r="AT182" s="185" t="s">
        <v>131</v>
      </c>
      <c r="AU182" s="185" t="s">
        <v>83</v>
      </c>
      <c r="AV182" s="185" t="s">
        <v>83</v>
      </c>
      <c r="AW182" s="185" t="s">
        <v>96</v>
      </c>
      <c r="AX182" s="185" t="s">
        <v>73</v>
      </c>
      <c r="AY182" s="185" t="s">
        <v>123</v>
      </c>
    </row>
    <row r="183" spans="2:51" s="6" customFormat="1" ht="13.5" customHeight="1">
      <c r="B183" s="177"/>
      <c r="C183" s="178"/>
      <c r="D183" s="193" t="s">
        <v>131</v>
      </c>
      <c r="E183" s="178"/>
      <c r="F183" s="180" t="s">
        <v>225</v>
      </c>
      <c r="G183" s="178"/>
      <c r="H183" s="181">
        <v>29</v>
      </c>
      <c r="J183" s="178"/>
      <c r="K183" s="178"/>
      <c r="L183" s="182"/>
      <c r="M183" s="183"/>
      <c r="N183" s="178"/>
      <c r="O183" s="178"/>
      <c r="P183" s="178"/>
      <c r="Q183" s="178"/>
      <c r="R183" s="178"/>
      <c r="S183" s="178"/>
      <c r="T183" s="184"/>
      <c r="AT183" s="185" t="s">
        <v>131</v>
      </c>
      <c r="AU183" s="185" t="s">
        <v>83</v>
      </c>
      <c r="AV183" s="185" t="s">
        <v>83</v>
      </c>
      <c r="AW183" s="185" t="s">
        <v>96</v>
      </c>
      <c r="AX183" s="185" t="s">
        <v>73</v>
      </c>
      <c r="AY183" s="185" t="s">
        <v>123</v>
      </c>
    </row>
    <row r="184" spans="2:51" s="6" customFormat="1" ht="13.5" customHeight="1">
      <c r="B184" s="194"/>
      <c r="C184" s="195"/>
      <c r="D184" s="193" t="s">
        <v>131</v>
      </c>
      <c r="E184" s="195"/>
      <c r="F184" s="196" t="s">
        <v>146</v>
      </c>
      <c r="G184" s="195"/>
      <c r="H184" s="197">
        <v>309</v>
      </c>
      <c r="J184" s="195"/>
      <c r="K184" s="195"/>
      <c r="L184" s="198"/>
      <c r="M184" s="199"/>
      <c r="N184" s="195"/>
      <c r="O184" s="195"/>
      <c r="P184" s="195"/>
      <c r="Q184" s="195"/>
      <c r="R184" s="195"/>
      <c r="S184" s="195"/>
      <c r="T184" s="200"/>
      <c r="AT184" s="201" t="s">
        <v>131</v>
      </c>
      <c r="AU184" s="201" t="s">
        <v>83</v>
      </c>
      <c r="AV184" s="201" t="s">
        <v>129</v>
      </c>
      <c r="AW184" s="201" t="s">
        <v>96</v>
      </c>
      <c r="AX184" s="201" t="s">
        <v>80</v>
      </c>
      <c r="AY184" s="201" t="s">
        <v>123</v>
      </c>
    </row>
    <row r="185" spans="2:65" s="6" customFormat="1" ht="13.5" customHeight="1">
      <c r="B185" s="95"/>
      <c r="C185" s="165" t="s">
        <v>284</v>
      </c>
      <c r="D185" s="165" t="s">
        <v>125</v>
      </c>
      <c r="E185" s="166" t="s">
        <v>285</v>
      </c>
      <c r="F185" s="167" t="s">
        <v>286</v>
      </c>
      <c r="G185" s="168" t="s">
        <v>128</v>
      </c>
      <c r="H185" s="169">
        <v>235</v>
      </c>
      <c r="I185" s="170"/>
      <c r="J185" s="171">
        <f>ROUND($I$185*$H$185,2)</f>
        <v>0</v>
      </c>
      <c r="K185" s="167" t="s">
        <v>136</v>
      </c>
      <c r="L185" s="139"/>
      <c r="M185" s="172"/>
      <c r="N185" s="173" t="s">
        <v>44</v>
      </c>
      <c r="O185" s="96"/>
      <c r="P185" s="174">
        <f>$O$185*$H$185</f>
        <v>0</v>
      </c>
      <c r="Q185" s="174">
        <v>0.19695</v>
      </c>
      <c r="R185" s="174">
        <f>$Q$185*$H$185</f>
        <v>46.283249999999995</v>
      </c>
      <c r="S185" s="174">
        <v>0</v>
      </c>
      <c r="T185" s="175">
        <f>$S$185*$H$185</f>
        <v>0</v>
      </c>
      <c r="AR185" s="99" t="s">
        <v>129</v>
      </c>
      <c r="AT185" s="99" t="s">
        <v>125</v>
      </c>
      <c r="AU185" s="99" t="s">
        <v>83</v>
      </c>
      <c r="AY185" s="6" t="s">
        <v>123</v>
      </c>
      <c r="BE185" s="176">
        <f>IF($N$185="základní",$J$185,0)</f>
        <v>0</v>
      </c>
      <c r="BF185" s="176">
        <f>IF($N$185="snížená",$J$185,0)</f>
        <v>0</v>
      </c>
      <c r="BG185" s="176">
        <f>IF($N$185="zákl. přenesená",$J$185,0)</f>
        <v>0</v>
      </c>
      <c r="BH185" s="176">
        <f>IF($N$185="sníž. přenesená",$J$185,0)</f>
        <v>0</v>
      </c>
      <c r="BI185" s="176">
        <f>IF($N$185="nulová",$J$185,0)</f>
        <v>0</v>
      </c>
      <c r="BJ185" s="99" t="s">
        <v>80</v>
      </c>
      <c r="BK185" s="176">
        <f>ROUND($I$185*$H$185,2)</f>
        <v>0</v>
      </c>
      <c r="BL185" s="99" t="s">
        <v>129</v>
      </c>
      <c r="BM185" s="99" t="s">
        <v>287</v>
      </c>
    </row>
    <row r="186" spans="2:51" s="6" customFormat="1" ht="13.5" customHeight="1">
      <c r="B186" s="177"/>
      <c r="C186" s="178"/>
      <c r="D186" s="179" t="s">
        <v>131</v>
      </c>
      <c r="E186" s="180"/>
      <c r="F186" s="180" t="s">
        <v>288</v>
      </c>
      <c r="G186" s="178"/>
      <c r="H186" s="181">
        <v>235</v>
      </c>
      <c r="J186" s="178"/>
      <c r="K186" s="178"/>
      <c r="L186" s="182"/>
      <c r="M186" s="183"/>
      <c r="N186" s="178"/>
      <c r="O186" s="178"/>
      <c r="P186" s="178"/>
      <c r="Q186" s="178"/>
      <c r="R186" s="178"/>
      <c r="S186" s="178"/>
      <c r="T186" s="184"/>
      <c r="AT186" s="185" t="s">
        <v>131</v>
      </c>
      <c r="AU186" s="185" t="s">
        <v>83</v>
      </c>
      <c r="AV186" s="185" t="s">
        <v>83</v>
      </c>
      <c r="AW186" s="185" t="s">
        <v>96</v>
      </c>
      <c r="AX186" s="185" t="s">
        <v>80</v>
      </c>
      <c r="AY186" s="185" t="s">
        <v>123</v>
      </c>
    </row>
    <row r="187" spans="2:65" s="6" customFormat="1" ht="13.5" customHeight="1">
      <c r="B187" s="95"/>
      <c r="C187" s="165" t="s">
        <v>289</v>
      </c>
      <c r="D187" s="165" t="s">
        <v>125</v>
      </c>
      <c r="E187" s="166" t="s">
        <v>290</v>
      </c>
      <c r="F187" s="167" t="s">
        <v>291</v>
      </c>
      <c r="G187" s="168" t="s">
        <v>128</v>
      </c>
      <c r="H187" s="169">
        <v>2330</v>
      </c>
      <c r="I187" s="170"/>
      <c r="J187" s="171">
        <f>ROUND($I$187*$H$187,2)</f>
        <v>0</v>
      </c>
      <c r="K187" s="167" t="s">
        <v>136</v>
      </c>
      <c r="L187" s="139"/>
      <c r="M187" s="172"/>
      <c r="N187" s="173" t="s">
        <v>44</v>
      </c>
      <c r="O187" s="96"/>
      <c r="P187" s="174">
        <f>$O$187*$H$187</f>
        <v>0</v>
      </c>
      <c r="Q187" s="174">
        <v>0</v>
      </c>
      <c r="R187" s="174">
        <f>$Q$187*$H$187</f>
        <v>0</v>
      </c>
      <c r="S187" s="174">
        <v>0</v>
      </c>
      <c r="T187" s="175">
        <f>$S$187*$H$187</f>
        <v>0</v>
      </c>
      <c r="AR187" s="99" t="s">
        <v>129</v>
      </c>
      <c r="AT187" s="99" t="s">
        <v>125</v>
      </c>
      <c r="AU187" s="99" t="s">
        <v>83</v>
      </c>
      <c r="AY187" s="6" t="s">
        <v>123</v>
      </c>
      <c r="BE187" s="176">
        <f>IF($N$187="základní",$J$187,0)</f>
        <v>0</v>
      </c>
      <c r="BF187" s="176">
        <f>IF($N$187="snížená",$J$187,0)</f>
        <v>0</v>
      </c>
      <c r="BG187" s="176">
        <f>IF($N$187="zákl. přenesená",$J$187,0)</f>
        <v>0</v>
      </c>
      <c r="BH187" s="176">
        <f>IF($N$187="sníž. přenesená",$J$187,0)</f>
        <v>0</v>
      </c>
      <c r="BI187" s="176">
        <f>IF($N$187="nulová",$J$187,0)</f>
        <v>0</v>
      </c>
      <c r="BJ187" s="99" t="s">
        <v>80</v>
      </c>
      <c r="BK187" s="176">
        <f>ROUND($I$187*$H$187,2)</f>
        <v>0</v>
      </c>
      <c r="BL187" s="99" t="s">
        <v>129</v>
      </c>
      <c r="BM187" s="99" t="s">
        <v>292</v>
      </c>
    </row>
    <row r="188" spans="2:65" s="6" customFormat="1" ht="13.5" customHeight="1">
      <c r="B188" s="95"/>
      <c r="C188" s="168" t="s">
        <v>293</v>
      </c>
      <c r="D188" s="168" t="s">
        <v>125</v>
      </c>
      <c r="E188" s="166" t="s">
        <v>294</v>
      </c>
      <c r="F188" s="167" t="s">
        <v>295</v>
      </c>
      <c r="G188" s="168" t="s">
        <v>128</v>
      </c>
      <c r="H188" s="169">
        <v>2330</v>
      </c>
      <c r="I188" s="170"/>
      <c r="J188" s="171">
        <f>ROUND($I$188*$H$188,2)</f>
        <v>0</v>
      </c>
      <c r="K188" s="167"/>
      <c r="L188" s="139"/>
      <c r="M188" s="172"/>
      <c r="N188" s="173" t="s">
        <v>44</v>
      </c>
      <c r="O188" s="96"/>
      <c r="P188" s="174">
        <f>$O$188*$H$188</f>
        <v>0</v>
      </c>
      <c r="Q188" s="174">
        <v>0.00561</v>
      </c>
      <c r="R188" s="174">
        <f>$Q$188*$H$188</f>
        <v>13.0713</v>
      </c>
      <c r="S188" s="174">
        <v>0</v>
      </c>
      <c r="T188" s="175">
        <f>$S$188*$H$188</f>
        <v>0</v>
      </c>
      <c r="AR188" s="99" t="s">
        <v>129</v>
      </c>
      <c r="AT188" s="99" t="s">
        <v>125</v>
      </c>
      <c r="AU188" s="99" t="s">
        <v>83</v>
      </c>
      <c r="AY188" s="99" t="s">
        <v>123</v>
      </c>
      <c r="BE188" s="176">
        <f>IF($N$188="základní",$J$188,0)</f>
        <v>0</v>
      </c>
      <c r="BF188" s="176">
        <f>IF($N$188="snížená",$J$188,0)</f>
        <v>0</v>
      </c>
      <c r="BG188" s="176">
        <f>IF($N$188="zákl. přenesená",$J$188,0)</f>
        <v>0</v>
      </c>
      <c r="BH188" s="176">
        <f>IF($N$188="sníž. přenesená",$J$188,0)</f>
        <v>0</v>
      </c>
      <c r="BI188" s="176">
        <f>IF($N$188="nulová",$J$188,0)</f>
        <v>0</v>
      </c>
      <c r="BJ188" s="99" t="s">
        <v>80</v>
      </c>
      <c r="BK188" s="176">
        <f>ROUND($I$188*$H$188,2)</f>
        <v>0</v>
      </c>
      <c r="BL188" s="99" t="s">
        <v>129</v>
      </c>
      <c r="BM188" s="99" t="s">
        <v>296</v>
      </c>
    </row>
    <row r="189" spans="2:51" s="6" customFormat="1" ht="13.5" customHeight="1">
      <c r="B189" s="177"/>
      <c r="C189" s="178"/>
      <c r="D189" s="179" t="s">
        <v>131</v>
      </c>
      <c r="E189" s="180"/>
      <c r="F189" s="180" t="s">
        <v>242</v>
      </c>
      <c r="G189" s="178"/>
      <c r="H189" s="181">
        <v>2330</v>
      </c>
      <c r="J189" s="178"/>
      <c r="K189" s="178"/>
      <c r="L189" s="182"/>
      <c r="M189" s="183"/>
      <c r="N189" s="178"/>
      <c r="O189" s="178"/>
      <c r="P189" s="178"/>
      <c r="Q189" s="178"/>
      <c r="R189" s="178"/>
      <c r="S189" s="178"/>
      <c r="T189" s="184"/>
      <c r="AT189" s="185" t="s">
        <v>131</v>
      </c>
      <c r="AU189" s="185" t="s">
        <v>83</v>
      </c>
      <c r="AV189" s="185" t="s">
        <v>83</v>
      </c>
      <c r="AW189" s="185" t="s">
        <v>96</v>
      </c>
      <c r="AX189" s="185" t="s">
        <v>80</v>
      </c>
      <c r="AY189" s="185" t="s">
        <v>123</v>
      </c>
    </row>
    <row r="190" spans="2:65" s="6" customFormat="1" ht="13.5" customHeight="1">
      <c r="B190" s="95"/>
      <c r="C190" s="165" t="s">
        <v>297</v>
      </c>
      <c r="D190" s="165" t="s">
        <v>125</v>
      </c>
      <c r="E190" s="166" t="s">
        <v>298</v>
      </c>
      <c r="F190" s="167" t="s">
        <v>299</v>
      </c>
      <c r="G190" s="168" t="s">
        <v>128</v>
      </c>
      <c r="H190" s="169">
        <v>309</v>
      </c>
      <c r="I190" s="170"/>
      <c r="J190" s="171">
        <f>ROUND($I$190*$H$190,2)</f>
        <v>0</v>
      </c>
      <c r="K190" s="167" t="s">
        <v>136</v>
      </c>
      <c r="L190" s="139"/>
      <c r="M190" s="172"/>
      <c r="N190" s="173" t="s">
        <v>44</v>
      </c>
      <c r="O190" s="96"/>
      <c r="P190" s="174">
        <f>$O$190*$H$190</f>
        <v>0</v>
      </c>
      <c r="Q190" s="174">
        <v>0.00061</v>
      </c>
      <c r="R190" s="174">
        <f>$Q$190*$H$190</f>
        <v>0.18849</v>
      </c>
      <c r="S190" s="174">
        <v>0</v>
      </c>
      <c r="T190" s="175">
        <f>$S$190*$H$190</f>
        <v>0</v>
      </c>
      <c r="AR190" s="99" t="s">
        <v>129</v>
      </c>
      <c r="AT190" s="99" t="s">
        <v>125</v>
      </c>
      <c r="AU190" s="99" t="s">
        <v>83</v>
      </c>
      <c r="AY190" s="6" t="s">
        <v>123</v>
      </c>
      <c r="BE190" s="176">
        <f>IF($N$190="základní",$J$190,0)</f>
        <v>0</v>
      </c>
      <c r="BF190" s="176">
        <f>IF($N$190="snížená",$J$190,0)</f>
        <v>0</v>
      </c>
      <c r="BG190" s="176">
        <f>IF($N$190="zákl. přenesená",$J$190,0)</f>
        <v>0</v>
      </c>
      <c r="BH190" s="176">
        <f>IF($N$190="sníž. přenesená",$J$190,0)</f>
        <v>0</v>
      </c>
      <c r="BI190" s="176">
        <f>IF($N$190="nulová",$J$190,0)</f>
        <v>0</v>
      </c>
      <c r="BJ190" s="99" t="s">
        <v>80</v>
      </c>
      <c r="BK190" s="176">
        <f>ROUND($I$190*$H$190,2)</f>
        <v>0</v>
      </c>
      <c r="BL190" s="99" t="s">
        <v>129</v>
      </c>
      <c r="BM190" s="99" t="s">
        <v>300</v>
      </c>
    </row>
    <row r="191" spans="2:51" s="6" customFormat="1" ht="13.5" customHeight="1">
      <c r="B191" s="177"/>
      <c r="C191" s="178"/>
      <c r="D191" s="179" t="s">
        <v>131</v>
      </c>
      <c r="E191" s="180"/>
      <c r="F191" s="180" t="s">
        <v>226</v>
      </c>
      <c r="G191" s="178"/>
      <c r="H191" s="181">
        <v>260</v>
      </c>
      <c r="J191" s="178"/>
      <c r="K191" s="178"/>
      <c r="L191" s="182"/>
      <c r="M191" s="183"/>
      <c r="N191" s="178"/>
      <c r="O191" s="178"/>
      <c r="P191" s="178"/>
      <c r="Q191" s="178"/>
      <c r="R191" s="178"/>
      <c r="S191" s="178"/>
      <c r="T191" s="184"/>
      <c r="AT191" s="185" t="s">
        <v>131</v>
      </c>
      <c r="AU191" s="185" t="s">
        <v>83</v>
      </c>
      <c r="AV191" s="185" t="s">
        <v>83</v>
      </c>
      <c r="AW191" s="185" t="s">
        <v>96</v>
      </c>
      <c r="AX191" s="185" t="s">
        <v>73</v>
      </c>
      <c r="AY191" s="185" t="s">
        <v>123</v>
      </c>
    </row>
    <row r="192" spans="2:51" s="6" customFormat="1" ht="13.5" customHeight="1">
      <c r="B192" s="177"/>
      <c r="C192" s="178"/>
      <c r="D192" s="193" t="s">
        <v>131</v>
      </c>
      <c r="E192" s="178"/>
      <c r="F192" s="180" t="s">
        <v>224</v>
      </c>
      <c r="G192" s="178"/>
      <c r="H192" s="181">
        <v>20</v>
      </c>
      <c r="J192" s="178"/>
      <c r="K192" s="178"/>
      <c r="L192" s="182"/>
      <c r="M192" s="183"/>
      <c r="N192" s="178"/>
      <c r="O192" s="178"/>
      <c r="P192" s="178"/>
      <c r="Q192" s="178"/>
      <c r="R192" s="178"/>
      <c r="S192" s="178"/>
      <c r="T192" s="184"/>
      <c r="AT192" s="185" t="s">
        <v>131</v>
      </c>
      <c r="AU192" s="185" t="s">
        <v>83</v>
      </c>
      <c r="AV192" s="185" t="s">
        <v>83</v>
      </c>
      <c r="AW192" s="185" t="s">
        <v>96</v>
      </c>
      <c r="AX192" s="185" t="s">
        <v>73</v>
      </c>
      <c r="AY192" s="185" t="s">
        <v>123</v>
      </c>
    </row>
    <row r="193" spans="2:51" s="6" customFormat="1" ht="13.5" customHeight="1">
      <c r="B193" s="177"/>
      <c r="C193" s="178"/>
      <c r="D193" s="193" t="s">
        <v>131</v>
      </c>
      <c r="E193" s="178"/>
      <c r="F193" s="180" t="s">
        <v>225</v>
      </c>
      <c r="G193" s="178"/>
      <c r="H193" s="181">
        <v>29</v>
      </c>
      <c r="J193" s="178"/>
      <c r="K193" s="178"/>
      <c r="L193" s="182"/>
      <c r="M193" s="183"/>
      <c r="N193" s="178"/>
      <c r="O193" s="178"/>
      <c r="P193" s="178"/>
      <c r="Q193" s="178"/>
      <c r="R193" s="178"/>
      <c r="S193" s="178"/>
      <c r="T193" s="184"/>
      <c r="AT193" s="185" t="s">
        <v>131</v>
      </c>
      <c r="AU193" s="185" t="s">
        <v>83</v>
      </c>
      <c r="AV193" s="185" t="s">
        <v>83</v>
      </c>
      <c r="AW193" s="185" t="s">
        <v>96</v>
      </c>
      <c r="AX193" s="185" t="s">
        <v>73</v>
      </c>
      <c r="AY193" s="185" t="s">
        <v>123</v>
      </c>
    </row>
    <row r="194" spans="2:51" s="6" customFormat="1" ht="13.5" customHeight="1">
      <c r="B194" s="194"/>
      <c r="C194" s="195"/>
      <c r="D194" s="193" t="s">
        <v>131</v>
      </c>
      <c r="E194" s="195"/>
      <c r="F194" s="196" t="s">
        <v>146</v>
      </c>
      <c r="G194" s="195"/>
      <c r="H194" s="197">
        <v>309</v>
      </c>
      <c r="J194" s="195"/>
      <c r="K194" s="195"/>
      <c r="L194" s="198"/>
      <c r="M194" s="199"/>
      <c r="N194" s="195"/>
      <c r="O194" s="195"/>
      <c r="P194" s="195"/>
      <c r="Q194" s="195"/>
      <c r="R194" s="195"/>
      <c r="S194" s="195"/>
      <c r="T194" s="200"/>
      <c r="AT194" s="201" t="s">
        <v>131</v>
      </c>
      <c r="AU194" s="201" t="s">
        <v>83</v>
      </c>
      <c r="AV194" s="201" t="s">
        <v>129</v>
      </c>
      <c r="AW194" s="201" t="s">
        <v>96</v>
      </c>
      <c r="AX194" s="201" t="s">
        <v>80</v>
      </c>
      <c r="AY194" s="201" t="s">
        <v>123</v>
      </c>
    </row>
    <row r="195" spans="2:65" s="6" customFormat="1" ht="13.5" customHeight="1">
      <c r="B195" s="95"/>
      <c r="C195" s="165" t="s">
        <v>301</v>
      </c>
      <c r="D195" s="165" t="s">
        <v>125</v>
      </c>
      <c r="E195" s="166" t="s">
        <v>302</v>
      </c>
      <c r="F195" s="167" t="s">
        <v>303</v>
      </c>
      <c r="G195" s="168" t="s">
        <v>203</v>
      </c>
      <c r="H195" s="169">
        <v>48.93</v>
      </c>
      <c r="I195" s="170"/>
      <c r="J195" s="171">
        <f>ROUND($I$195*$H$195,2)</f>
        <v>0</v>
      </c>
      <c r="K195" s="167"/>
      <c r="L195" s="139"/>
      <c r="M195" s="172"/>
      <c r="N195" s="173" t="s">
        <v>44</v>
      </c>
      <c r="O195" s="96"/>
      <c r="P195" s="174">
        <f>$O$195*$H$195</f>
        <v>0</v>
      </c>
      <c r="Q195" s="174">
        <v>1.01</v>
      </c>
      <c r="R195" s="174">
        <f>$Q$195*$H$195</f>
        <v>49.4193</v>
      </c>
      <c r="S195" s="174">
        <v>0</v>
      </c>
      <c r="T195" s="175">
        <f>$S$195*$H$195</f>
        <v>0</v>
      </c>
      <c r="AR195" s="99" t="s">
        <v>129</v>
      </c>
      <c r="AT195" s="99" t="s">
        <v>125</v>
      </c>
      <c r="AU195" s="99" t="s">
        <v>83</v>
      </c>
      <c r="AY195" s="6" t="s">
        <v>123</v>
      </c>
      <c r="BE195" s="176">
        <f>IF($N$195="základní",$J$195,0)</f>
        <v>0</v>
      </c>
      <c r="BF195" s="176">
        <f>IF($N$195="snížená",$J$195,0)</f>
        <v>0</v>
      </c>
      <c r="BG195" s="176">
        <f>IF($N$195="zákl. přenesená",$J$195,0)</f>
        <v>0</v>
      </c>
      <c r="BH195" s="176">
        <f>IF($N$195="sníž. přenesená",$J$195,0)</f>
        <v>0</v>
      </c>
      <c r="BI195" s="176">
        <f>IF($N$195="nulová",$J$195,0)</f>
        <v>0</v>
      </c>
      <c r="BJ195" s="99" t="s">
        <v>80</v>
      </c>
      <c r="BK195" s="176">
        <f>ROUND($I$195*$H$195,2)</f>
        <v>0</v>
      </c>
      <c r="BL195" s="99" t="s">
        <v>129</v>
      </c>
      <c r="BM195" s="99" t="s">
        <v>304</v>
      </c>
    </row>
    <row r="196" spans="2:51" s="6" customFormat="1" ht="13.5" customHeight="1">
      <c r="B196" s="177"/>
      <c r="C196" s="178"/>
      <c r="D196" s="179" t="s">
        <v>131</v>
      </c>
      <c r="E196" s="180"/>
      <c r="F196" s="180" t="s">
        <v>305</v>
      </c>
      <c r="G196" s="178"/>
      <c r="H196" s="181">
        <v>48.93</v>
      </c>
      <c r="J196" s="178"/>
      <c r="K196" s="178"/>
      <c r="L196" s="182"/>
      <c r="M196" s="183"/>
      <c r="N196" s="178"/>
      <c r="O196" s="178"/>
      <c r="P196" s="178"/>
      <c r="Q196" s="178"/>
      <c r="R196" s="178"/>
      <c r="S196" s="178"/>
      <c r="T196" s="184"/>
      <c r="AT196" s="185" t="s">
        <v>131</v>
      </c>
      <c r="AU196" s="185" t="s">
        <v>83</v>
      </c>
      <c r="AV196" s="185" t="s">
        <v>83</v>
      </c>
      <c r="AW196" s="185" t="s">
        <v>96</v>
      </c>
      <c r="AX196" s="185" t="s">
        <v>80</v>
      </c>
      <c r="AY196" s="185" t="s">
        <v>123</v>
      </c>
    </row>
    <row r="197" spans="2:65" s="6" customFormat="1" ht="13.5" customHeight="1">
      <c r="B197" s="95"/>
      <c r="C197" s="165" t="s">
        <v>306</v>
      </c>
      <c r="D197" s="165" t="s">
        <v>125</v>
      </c>
      <c r="E197" s="166" t="s">
        <v>307</v>
      </c>
      <c r="F197" s="167" t="s">
        <v>308</v>
      </c>
      <c r="G197" s="168" t="s">
        <v>128</v>
      </c>
      <c r="H197" s="169">
        <v>260</v>
      </c>
      <c r="I197" s="170"/>
      <c r="J197" s="171">
        <f>ROUND($I$197*$H$197,2)</f>
        <v>0</v>
      </c>
      <c r="K197" s="167" t="s">
        <v>136</v>
      </c>
      <c r="L197" s="139"/>
      <c r="M197" s="172"/>
      <c r="N197" s="173" t="s">
        <v>44</v>
      </c>
      <c r="O197" s="96"/>
      <c r="P197" s="174">
        <f>$O$197*$H$197</f>
        <v>0</v>
      </c>
      <c r="Q197" s="174">
        <v>0.12966</v>
      </c>
      <c r="R197" s="174">
        <f>$Q$197*$H$197</f>
        <v>33.7116</v>
      </c>
      <c r="S197" s="174">
        <v>0</v>
      </c>
      <c r="T197" s="175">
        <f>$S$197*$H$197</f>
        <v>0</v>
      </c>
      <c r="AR197" s="99" t="s">
        <v>129</v>
      </c>
      <c r="AT197" s="99" t="s">
        <v>125</v>
      </c>
      <c r="AU197" s="99" t="s">
        <v>83</v>
      </c>
      <c r="AY197" s="6" t="s">
        <v>123</v>
      </c>
      <c r="BE197" s="176">
        <f>IF($N$197="základní",$J$197,0)</f>
        <v>0</v>
      </c>
      <c r="BF197" s="176">
        <f>IF($N$197="snížená",$J$197,0)</f>
        <v>0</v>
      </c>
      <c r="BG197" s="176">
        <f>IF($N$197="zákl. přenesená",$J$197,0)</f>
        <v>0</v>
      </c>
      <c r="BH197" s="176">
        <f>IF($N$197="sníž. přenesená",$J$197,0)</f>
        <v>0</v>
      </c>
      <c r="BI197" s="176">
        <f>IF($N$197="nulová",$J$197,0)</f>
        <v>0</v>
      </c>
      <c r="BJ197" s="99" t="s">
        <v>80</v>
      </c>
      <c r="BK197" s="176">
        <f>ROUND($I$197*$H$197,2)</f>
        <v>0</v>
      </c>
      <c r="BL197" s="99" t="s">
        <v>129</v>
      </c>
      <c r="BM197" s="99" t="s">
        <v>309</v>
      </c>
    </row>
    <row r="198" spans="2:51" s="6" customFormat="1" ht="13.5" customHeight="1">
      <c r="B198" s="177"/>
      <c r="C198" s="178"/>
      <c r="D198" s="179" t="s">
        <v>131</v>
      </c>
      <c r="E198" s="180"/>
      <c r="F198" s="180" t="s">
        <v>226</v>
      </c>
      <c r="G198" s="178"/>
      <c r="H198" s="181">
        <v>260</v>
      </c>
      <c r="J198" s="178"/>
      <c r="K198" s="178"/>
      <c r="L198" s="182"/>
      <c r="M198" s="183"/>
      <c r="N198" s="178"/>
      <c r="O198" s="178"/>
      <c r="P198" s="178"/>
      <c r="Q198" s="178"/>
      <c r="R198" s="178"/>
      <c r="S198" s="178"/>
      <c r="T198" s="184"/>
      <c r="AT198" s="185" t="s">
        <v>131</v>
      </c>
      <c r="AU198" s="185" t="s">
        <v>83</v>
      </c>
      <c r="AV198" s="185" t="s">
        <v>83</v>
      </c>
      <c r="AW198" s="185" t="s">
        <v>96</v>
      </c>
      <c r="AX198" s="185" t="s">
        <v>80</v>
      </c>
      <c r="AY198" s="185" t="s">
        <v>123</v>
      </c>
    </row>
    <row r="199" spans="2:65" s="6" customFormat="1" ht="13.5" customHeight="1">
      <c r="B199" s="95"/>
      <c r="C199" s="165" t="s">
        <v>310</v>
      </c>
      <c r="D199" s="165" t="s">
        <v>125</v>
      </c>
      <c r="E199" s="166" t="s">
        <v>311</v>
      </c>
      <c r="F199" s="167" t="s">
        <v>312</v>
      </c>
      <c r="G199" s="168" t="s">
        <v>128</v>
      </c>
      <c r="H199" s="169">
        <v>2391</v>
      </c>
      <c r="I199" s="170"/>
      <c r="J199" s="171">
        <f>ROUND($I$199*$H$199,2)</f>
        <v>0</v>
      </c>
      <c r="K199" s="167" t="s">
        <v>136</v>
      </c>
      <c r="L199" s="139"/>
      <c r="M199" s="172"/>
      <c r="N199" s="173" t="s">
        <v>44</v>
      </c>
      <c r="O199" s="96"/>
      <c r="P199" s="174">
        <f>$O$199*$H$199</f>
        <v>0</v>
      </c>
      <c r="Q199" s="174">
        <v>0.12966</v>
      </c>
      <c r="R199" s="174">
        <f>$Q$199*$H$199</f>
        <v>310.01706</v>
      </c>
      <c r="S199" s="174">
        <v>0</v>
      </c>
      <c r="T199" s="175">
        <f>$S$199*$H$199</f>
        <v>0</v>
      </c>
      <c r="AR199" s="99" t="s">
        <v>129</v>
      </c>
      <c r="AT199" s="99" t="s">
        <v>125</v>
      </c>
      <c r="AU199" s="99" t="s">
        <v>83</v>
      </c>
      <c r="AY199" s="6" t="s">
        <v>123</v>
      </c>
      <c r="BE199" s="176">
        <f>IF($N$199="základní",$J$199,0)</f>
        <v>0</v>
      </c>
      <c r="BF199" s="176">
        <f>IF($N$199="snížená",$J$199,0)</f>
        <v>0</v>
      </c>
      <c r="BG199" s="176">
        <f>IF($N$199="zákl. přenesená",$J$199,0)</f>
        <v>0</v>
      </c>
      <c r="BH199" s="176">
        <f>IF($N$199="sníž. přenesená",$J$199,0)</f>
        <v>0</v>
      </c>
      <c r="BI199" s="176">
        <f>IF($N$199="nulová",$J$199,0)</f>
        <v>0</v>
      </c>
      <c r="BJ199" s="99" t="s">
        <v>80</v>
      </c>
      <c r="BK199" s="176">
        <f>ROUND($I$199*$H$199,2)</f>
        <v>0</v>
      </c>
      <c r="BL199" s="99" t="s">
        <v>129</v>
      </c>
      <c r="BM199" s="99" t="s">
        <v>313</v>
      </c>
    </row>
    <row r="200" spans="2:51" s="6" customFormat="1" ht="13.5" customHeight="1">
      <c r="B200" s="177"/>
      <c r="C200" s="178"/>
      <c r="D200" s="179" t="s">
        <v>131</v>
      </c>
      <c r="E200" s="180"/>
      <c r="F200" s="180" t="s">
        <v>242</v>
      </c>
      <c r="G200" s="178"/>
      <c r="H200" s="181">
        <v>2330</v>
      </c>
      <c r="J200" s="178"/>
      <c r="K200" s="178"/>
      <c r="L200" s="182"/>
      <c r="M200" s="183"/>
      <c r="N200" s="178"/>
      <c r="O200" s="178"/>
      <c r="P200" s="178"/>
      <c r="Q200" s="178"/>
      <c r="R200" s="178"/>
      <c r="S200" s="178"/>
      <c r="T200" s="184"/>
      <c r="AT200" s="185" t="s">
        <v>131</v>
      </c>
      <c r="AU200" s="185" t="s">
        <v>83</v>
      </c>
      <c r="AV200" s="185" t="s">
        <v>83</v>
      </c>
      <c r="AW200" s="185" t="s">
        <v>96</v>
      </c>
      <c r="AX200" s="185" t="s">
        <v>73</v>
      </c>
      <c r="AY200" s="185" t="s">
        <v>123</v>
      </c>
    </row>
    <row r="201" spans="2:51" s="6" customFormat="1" ht="13.5" customHeight="1">
      <c r="B201" s="177"/>
      <c r="C201" s="178"/>
      <c r="D201" s="193" t="s">
        <v>131</v>
      </c>
      <c r="E201" s="178"/>
      <c r="F201" s="180" t="s">
        <v>314</v>
      </c>
      <c r="G201" s="178"/>
      <c r="H201" s="181">
        <v>12</v>
      </c>
      <c r="J201" s="178"/>
      <c r="K201" s="178"/>
      <c r="L201" s="182"/>
      <c r="M201" s="183"/>
      <c r="N201" s="178"/>
      <c r="O201" s="178"/>
      <c r="P201" s="178"/>
      <c r="Q201" s="178"/>
      <c r="R201" s="178"/>
      <c r="S201" s="178"/>
      <c r="T201" s="184"/>
      <c r="AT201" s="185" t="s">
        <v>131</v>
      </c>
      <c r="AU201" s="185" t="s">
        <v>83</v>
      </c>
      <c r="AV201" s="185" t="s">
        <v>83</v>
      </c>
      <c r="AW201" s="185" t="s">
        <v>96</v>
      </c>
      <c r="AX201" s="185" t="s">
        <v>73</v>
      </c>
      <c r="AY201" s="185" t="s">
        <v>123</v>
      </c>
    </row>
    <row r="202" spans="2:51" s="6" customFormat="1" ht="13.5" customHeight="1">
      <c r="B202" s="177"/>
      <c r="C202" s="178"/>
      <c r="D202" s="193" t="s">
        <v>131</v>
      </c>
      <c r="E202" s="178"/>
      <c r="F202" s="180" t="s">
        <v>224</v>
      </c>
      <c r="G202" s="178"/>
      <c r="H202" s="181">
        <v>20</v>
      </c>
      <c r="J202" s="178"/>
      <c r="K202" s="178"/>
      <c r="L202" s="182"/>
      <c r="M202" s="183"/>
      <c r="N202" s="178"/>
      <c r="O202" s="178"/>
      <c r="P202" s="178"/>
      <c r="Q202" s="178"/>
      <c r="R202" s="178"/>
      <c r="S202" s="178"/>
      <c r="T202" s="184"/>
      <c r="AT202" s="185" t="s">
        <v>131</v>
      </c>
      <c r="AU202" s="185" t="s">
        <v>83</v>
      </c>
      <c r="AV202" s="185" t="s">
        <v>83</v>
      </c>
      <c r="AW202" s="185" t="s">
        <v>96</v>
      </c>
      <c r="AX202" s="185" t="s">
        <v>73</v>
      </c>
      <c r="AY202" s="185" t="s">
        <v>123</v>
      </c>
    </row>
    <row r="203" spans="2:51" s="6" customFormat="1" ht="13.5" customHeight="1">
      <c r="B203" s="177"/>
      <c r="C203" s="178"/>
      <c r="D203" s="193" t="s">
        <v>131</v>
      </c>
      <c r="E203" s="178"/>
      <c r="F203" s="180" t="s">
        <v>225</v>
      </c>
      <c r="G203" s="178"/>
      <c r="H203" s="181">
        <v>29</v>
      </c>
      <c r="J203" s="178"/>
      <c r="K203" s="178"/>
      <c r="L203" s="182"/>
      <c r="M203" s="183"/>
      <c r="N203" s="178"/>
      <c r="O203" s="178"/>
      <c r="P203" s="178"/>
      <c r="Q203" s="178"/>
      <c r="R203" s="178"/>
      <c r="S203" s="178"/>
      <c r="T203" s="184"/>
      <c r="AT203" s="185" t="s">
        <v>131</v>
      </c>
      <c r="AU203" s="185" t="s">
        <v>83</v>
      </c>
      <c r="AV203" s="185" t="s">
        <v>83</v>
      </c>
      <c r="AW203" s="185" t="s">
        <v>96</v>
      </c>
      <c r="AX203" s="185" t="s">
        <v>73</v>
      </c>
      <c r="AY203" s="185" t="s">
        <v>123</v>
      </c>
    </row>
    <row r="204" spans="2:51" s="6" customFormat="1" ht="13.5" customHeight="1">
      <c r="B204" s="194"/>
      <c r="C204" s="195"/>
      <c r="D204" s="193" t="s">
        <v>131</v>
      </c>
      <c r="E204" s="195"/>
      <c r="F204" s="196" t="s">
        <v>146</v>
      </c>
      <c r="G204" s="195"/>
      <c r="H204" s="197">
        <v>2391</v>
      </c>
      <c r="J204" s="195"/>
      <c r="K204" s="195"/>
      <c r="L204" s="198"/>
      <c r="M204" s="199"/>
      <c r="N204" s="195"/>
      <c r="O204" s="195"/>
      <c r="P204" s="195"/>
      <c r="Q204" s="195"/>
      <c r="R204" s="195"/>
      <c r="S204" s="195"/>
      <c r="T204" s="200"/>
      <c r="AT204" s="201" t="s">
        <v>131</v>
      </c>
      <c r="AU204" s="201" t="s">
        <v>83</v>
      </c>
      <c r="AV204" s="201" t="s">
        <v>129</v>
      </c>
      <c r="AW204" s="201" t="s">
        <v>96</v>
      </c>
      <c r="AX204" s="201" t="s">
        <v>80</v>
      </c>
      <c r="AY204" s="201" t="s">
        <v>123</v>
      </c>
    </row>
    <row r="205" spans="2:65" s="6" customFormat="1" ht="13.5" customHeight="1">
      <c r="B205" s="95"/>
      <c r="C205" s="165" t="s">
        <v>315</v>
      </c>
      <c r="D205" s="165" t="s">
        <v>125</v>
      </c>
      <c r="E205" s="166" t="s">
        <v>316</v>
      </c>
      <c r="F205" s="167" t="s">
        <v>317</v>
      </c>
      <c r="G205" s="168" t="s">
        <v>128</v>
      </c>
      <c r="H205" s="169">
        <v>88</v>
      </c>
      <c r="I205" s="170"/>
      <c r="J205" s="171">
        <f>ROUND($I$205*$H$205,2)</f>
        <v>0</v>
      </c>
      <c r="K205" s="167" t="s">
        <v>136</v>
      </c>
      <c r="L205" s="139"/>
      <c r="M205" s="172"/>
      <c r="N205" s="173" t="s">
        <v>44</v>
      </c>
      <c r="O205" s="96"/>
      <c r="P205" s="174">
        <f>$O$205*$H$205</f>
        <v>0</v>
      </c>
      <c r="Q205" s="174">
        <v>0.10362</v>
      </c>
      <c r="R205" s="174">
        <f>$Q$205*$H$205</f>
        <v>9.11856</v>
      </c>
      <c r="S205" s="174">
        <v>0</v>
      </c>
      <c r="T205" s="175">
        <f>$S$205*$H$205</f>
        <v>0</v>
      </c>
      <c r="AR205" s="99" t="s">
        <v>129</v>
      </c>
      <c r="AT205" s="99" t="s">
        <v>125</v>
      </c>
      <c r="AU205" s="99" t="s">
        <v>83</v>
      </c>
      <c r="AY205" s="6" t="s">
        <v>123</v>
      </c>
      <c r="BE205" s="176">
        <f>IF($N$205="základní",$J$205,0)</f>
        <v>0</v>
      </c>
      <c r="BF205" s="176">
        <f>IF($N$205="snížená",$J$205,0)</f>
        <v>0</v>
      </c>
      <c r="BG205" s="176">
        <f>IF($N$205="zákl. přenesená",$J$205,0)</f>
        <v>0</v>
      </c>
      <c r="BH205" s="176">
        <f>IF($N$205="sníž. přenesená",$J$205,0)</f>
        <v>0</v>
      </c>
      <c r="BI205" s="176">
        <f>IF($N$205="nulová",$J$205,0)</f>
        <v>0</v>
      </c>
      <c r="BJ205" s="99" t="s">
        <v>80</v>
      </c>
      <c r="BK205" s="176">
        <f>ROUND($I$205*$H$205,2)</f>
        <v>0</v>
      </c>
      <c r="BL205" s="99" t="s">
        <v>129</v>
      </c>
      <c r="BM205" s="99" t="s">
        <v>318</v>
      </c>
    </row>
    <row r="206" spans="2:51" s="6" customFormat="1" ht="13.5" customHeight="1">
      <c r="B206" s="177"/>
      <c r="C206" s="178"/>
      <c r="D206" s="179" t="s">
        <v>131</v>
      </c>
      <c r="E206" s="180"/>
      <c r="F206" s="180" t="s">
        <v>228</v>
      </c>
      <c r="G206" s="178"/>
      <c r="H206" s="181">
        <v>62</v>
      </c>
      <c r="J206" s="178"/>
      <c r="K206" s="178"/>
      <c r="L206" s="182"/>
      <c r="M206" s="183"/>
      <c r="N206" s="178"/>
      <c r="O206" s="178"/>
      <c r="P206" s="178"/>
      <c r="Q206" s="178"/>
      <c r="R206" s="178"/>
      <c r="S206" s="178"/>
      <c r="T206" s="184"/>
      <c r="AT206" s="185" t="s">
        <v>131</v>
      </c>
      <c r="AU206" s="185" t="s">
        <v>83</v>
      </c>
      <c r="AV206" s="185" t="s">
        <v>83</v>
      </c>
      <c r="AW206" s="185" t="s">
        <v>96</v>
      </c>
      <c r="AX206" s="185" t="s">
        <v>73</v>
      </c>
      <c r="AY206" s="185" t="s">
        <v>123</v>
      </c>
    </row>
    <row r="207" spans="2:51" s="6" customFormat="1" ht="13.5" customHeight="1">
      <c r="B207" s="177"/>
      <c r="C207" s="178"/>
      <c r="D207" s="193" t="s">
        <v>131</v>
      </c>
      <c r="E207" s="178"/>
      <c r="F207" s="180" t="s">
        <v>230</v>
      </c>
      <c r="G207" s="178"/>
      <c r="H207" s="181">
        <v>26</v>
      </c>
      <c r="J207" s="178"/>
      <c r="K207" s="178"/>
      <c r="L207" s="182"/>
      <c r="M207" s="183"/>
      <c r="N207" s="178"/>
      <c r="O207" s="178"/>
      <c r="P207" s="178"/>
      <c r="Q207" s="178"/>
      <c r="R207" s="178"/>
      <c r="S207" s="178"/>
      <c r="T207" s="184"/>
      <c r="AT207" s="185" t="s">
        <v>131</v>
      </c>
      <c r="AU207" s="185" t="s">
        <v>83</v>
      </c>
      <c r="AV207" s="185" t="s">
        <v>83</v>
      </c>
      <c r="AW207" s="185" t="s">
        <v>96</v>
      </c>
      <c r="AX207" s="185" t="s">
        <v>73</v>
      </c>
      <c r="AY207" s="185" t="s">
        <v>123</v>
      </c>
    </row>
    <row r="208" spans="2:51" s="6" customFormat="1" ht="13.5" customHeight="1">
      <c r="B208" s="194"/>
      <c r="C208" s="195"/>
      <c r="D208" s="193" t="s">
        <v>131</v>
      </c>
      <c r="E208" s="195"/>
      <c r="F208" s="196" t="s">
        <v>146</v>
      </c>
      <c r="G208" s="195"/>
      <c r="H208" s="197">
        <v>88</v>
      </c>
      <c r="J208" s="195"/>
      <c r="K208" s="195"/>
      <c r="L208" s="198"/>
      <c r="M208" s="199"/>
      <c r="N208" s="195"/>
      <c r="O208" s="195"/>
      <c r="P208" s="195"/>
      <c r="Q208" s="195"/>
      <c r="R208" s="195"/>
      <c r="S208" s="195"/>
      <c r="T208" s="200"/>
      <c r="AT208" s="201" t="s">
        <v>131</v>
      </c>
      <c r="AU208" s="201" t="s">
        <v>83</v>
      </c>
      <c r="AV208" s="201" t="s">
        <v>129</v>
      </c>
      <c r="AW208" s="201" t="s">
        <v>96</v>
      </c>
      <c r="AX208" s="201" t="s">
        <v>80</v>
      </c>
      <c r="AY208" s="201" t="s">
        <v>123</v>
      </c>
    </row>
    <row r="209" spans="2:65" s="6" customFormat="1" ht="13.5" customHeight="1">
      <c r="B209" s="95"/>
      <c r="C209" s="210" t="s">
        <v>319</v>
      </c>
      <c r="D209" s="210" t="s">
        <v>247</v>
      </c>
      <c r="E209" s="211" t="s">
        <v>320</v>
      </c>
      <c r="F209" s="212" t="s">
        <v>321</v>
      </c>
      <c r="G209" s="213" t="s">
        <v>128</v>
      </c>
      <c r="H209" s="214">
        <v>90.64</v>
      </c>
      <c r="I209" s="215"/>
      <c r="J209" s="216">
        <f>ROUND($I$209*$H$209,2)</f>
        <v>0</v>
      </c>
      <c r="K209" s="212" t="s">
        <v>136</v>
      </c>
      <c r="L209" s="217"/>
      <c r="M209" s="218"/>
      <c r="N209" s="219" t="s">
        <v>44</v>
      </c>
      <c r="O209" s="96"/>
      <c r="P209" s="174">
        <f>$O$209*$H$209</f>
        <v>0</v>
      </c>
      <c r="Q209" s="174">
        <v>0.176</v>
      </c>
      <c r="R209" s="174">
        <f>$Q$209*$H$209</f>
        <v>15.952639999999999</v>
      </c>
      <c r="S209" s="174">
        <v>0</v>
      </c>
      <c r="T209" s="175">
        <f>$S$209*$H$209</f>
        <v>0</v>
      </c>
      <c r="AR209" s="99" t="s">
        <v>174</v>
      </c>
      <c r="AT209" s="99" t="s">
        <v>247</v>
      </c>
      <c r="AU209" s="99" t="s">
        <v>83</v>
      </c>
      <c r="AY209" s="6" t="s">
        <v>123</v>
      </c>
      <c r="BE209" s="176">
        <f>IF($N$209="základní",$J$209,0)</f>
        <v>0</v>
      </c>
      <c r="BF209" s="176">
        <f>IF($N$209="snížená",$J$209,0)</f>
        <v>0</v>
      </c>
      <c r="BG209" s="176">
        <f>IF($N$209="zákl. přenesená",$J$209,0)</f>
        <v>0</v>
      </c>
      <c r="BH209" s="176">
        <f>IF($N$209="sníž. přenesená",$J$209,0)</f>
        <v>0</v>
      </c>
      <c r="BI209" s="176">
        <f>IF($N$209="nulová",$J$209,0)</f>
        <v>0</v>
      </c>
      <c r="BJ209" s="99" t="s">
        <v>80</v>
      </c>
      <c r="BK209" s="176">
        <f>ROUND($I$209*$H$209,2)</f>
        <v>0</v>
      </c>
      <c r="BL209" s="99" t="s">
        <v>129</v>
      </c>
      <c r="BM209" s="99" t="s">
        <v>322</v>
      </c>
    </row>
    <row r="210" spans="2:51" s="6" customFormat="1" ht="13.5" customHeight="1">
      <c r="B210" s="177"/>
      <c r="C210" s="178"/>
      <c r="D210" s="179" t="s">
        <v>131</v>
      </c>
      <c r="E210" s="180"/>
      <c r="F210" s="180" t="s">
        <v>323</v>
      </c>
      <c r="G210" s="178"/>
      <c r="H210" s="181">
        <v>63.86</v>
      </c>
      <c r="J210" s="178"/>
      <c r="K210" s="178"/>
      <c r="L210" s="182"/>
      <c r="M210" s="183"/>
      <c r="N210" s="178"/>
      <c r="O210" s="178"/>
      <c r="P210" s="178"/>
      <c r="Q210" s="178"/>
      <c r="R210" s="178"/>
      <c r="S210" s="178"/>
      <c r="T210" s="184"/>
      <c r="AT210" s="185" t="s">
        <v>131</v>
      </c>
      <c r="AU210" s="185" t="s">
        <v>83</v>
      </c>
      <c r="AV210" s="185" t="s">
        <v>83</v>
      </c>
      <c r="AW210" s="185" t="s">
        <v>96</v>
      </c>
      <c r="AX210" s="185" t="s">
        <v>73</v>
      </c>
      <c r="AY210" s="185" t="s">
        <v>123</v>
      </c>
    </row>
    <row r="211" spans="2:51" s="6" customFormat="1" ht="13.5" customHeight="1">
      <c r="B211" s="177"/>
      <c r="C211" s="178"/>
      <c r="D211" s="193" t="s">
        <v>131</v>
      </c>
      <c r="E211" s="178"/>
      <c r="F211" s="180" t="s">
        <v>324</v>
      </c>
      <c r="G211" s="178"/>
      <c r="H211" s="181">
        <v>26.78</v>
      </c>
      <c r="J211" s="178"/>
      <c r="K211" s="178"/>
      <c r="L211" s="182"/>
      <c r="M211" s="183"/>
      <c r="N211" s="178"/>
      <c r="O211" s="178"/>
      <c r="P211" s="178"/>
      <c r="Q211" s="178"/>
      <c r="R211" s="178"/>
      <c r="S211" s="178"/>
      <c r="T211" s="184"/>
      <c r="AT211" s="185" t="s">
        <v>131</v>
      </c>
      <c r="AU211" s="185" t="s">
        <v>83</v>
      </c>
      <c r="AV211" s="185" t="s">
        <v>83</v>
      </c>
      <c r="AW211" s="185" t="s">
        <v>96</v>
      </c>
      <c r="AX211" s="185" t="s">
        <v>73</v>
      </c>
      <c r="AY211" s="185" t="s">
        <v>123</v>
      </c>
    </row>
    <row r="212" spans="2:51" s="6" customFormat="1" ht="13.5" customHeight="1">
      <c r="B212" s="194"/>
      <c r="C212" s="195"/>
      <c r="D212" s="193" t="s">
        <v>131</v>
      </c>
      <c r="E212" s="195"/>
      <c r="F212" s="196" t="s">
        <v>146</v>
      </c>
      <c r="G212" s="195"/>
      <c r="H212" s="197">
        <v>90.64</v>
      </c>
      <c r="J212" s="195"/>
      <c r="K212" s="195"/>
      <c r="L212" s="198"/>
      <c r="M212" s="199"/>
      <c r="N212" s="195"/>
      <c r="O212" s="195"/>
      <c r="P212" s="195"/>
      <c r="Q212" s="195"/>
      <c r="R212" s="195"/>
      <c r="S212" s="195"/>
      <c r="T212" s="200"/>
      <c r="AT212" s="201" t="s">
        <v>131</v>
      </c>
      <c r="AU212" s="201" t="s">
        <v>83</v>
      </c>
      <c r="AV212" s="201" t="s">
        <v>129</v>
      </c>
      <c r="AW212" s="201" t="s">
        <v>96</v>
      </c>
      <c r="AX212" s="201" t="s">
        <v>80</v>
      </c>
      <c r="AY212" s="201" t="s">
        <v>123</v>
      </c>
    </row>
    <row r="213" spans="2:65" s="6" customFormat="1" ht="13.5" customHeight="1">
      <c r="B213" s="95"/>
      <c r="C213" s="165" t="s">
        <v>325</v>
      </c>
      <c r="D213" s="165" t="s">
        <v>125</v>
      </c>
      <c r="E213" s="166" t="s">
        <v>326</v>
      </c>
      <c r="F213" s="167" t="s">
        <v>327</v>
      </c>
      <c r="G213" s="168" t="s">
        <v>128</v>
      </c>
      <c r="H213" s="169">
        <v>15</v>
      </c>
      <c r="I213" s="170"/>
      <c r="J213" s="171">
        <f>ROUND($I$213*$H$213,2)</f>
        <v>0</v>
      </c>
      <c r="K213" s="167" t="s">
        <v>136</v>
      </c>
      <c r="L213" s="139"/>
      <c r="M213" s="172"/>
      <c r="N213" s="173" t="s">
        <v>44</v>
      </c>
      <c r="O213" s="96"/>
      <c r="P213" s="174">
        <f>$O$213*$H$213</f>
        <v>0</v>
      </c>
      <c r="Q213" s="174">
        <v>0.10362</v>
      </c>
      <c r="R213" s="174">
        <f>$Q$213*$H$213</f>
        <v>1.5543</v>
      </c>
      <c r="S213" s="174">
        <v>0</v>
      </c>
      <c r="T213" s="175">
        <f>$S$213*$H$213</f>
        <v>0</v>
      </c>
      <c r="AR213" s="99" t="s">
        <v>129</v>
      </c>
      <c r="AT213" s="99" t="s">
        <v>125</v>
      </c>
      <c r="AU213" s="99" t="s">
        <v>83</v>
      </c>
      <c r="AY213" s="6" t="s">
        <v>123</v>
      </c>
      <c r="BE213" s="176">
        <f>IF($N$213="základní",$J$213,0)</f>
        <v>0</v>
      </c>
      <c r="BF213" s="176">
        <f>IF($N$213="snížená",$J$213,0)</f>
        <v>0</v>
      </c>
      <c r="BG213" s="176">
        <f>IF($N$213="zákl. přenesená",$J$213,0)</f>
        <v>0</v>
      </c>
      <c r="BH213" s="176">
        <f>IF($N$213="sníž. přenesená",$J$213,0)</f>
        <v>0</v>
      </c>
      <c r="BI213" s="176">
        <f>IF($N$213="nulová",$J$213,0)</f>
        <v>0</v>
      </c>
      <c r="BJ213" s="99" t="s">
        <v>80</v>
      </c>
      <c r="BK213" s="176">
        <f>ROUND($I$213*$H$213,2)</f>
        <v>0</v>
      </c>
      <c r="BL213" s="99" t="s">
        <v>129</v>
      </c>
      <c r="BM213" s="99" t="s">
        <v>328</v>
      </c>
    </row>
    <row r="214" spans="2:51" s="6" customFormat="1" ht="13.5" customHeight="1">
      <c r="B214" s="177"/>
      <c r="C214" s="178"/>
      <c r="D214" s="179" t="s">
        <v>131</v>
      </c>
      <c r="E214" s="180"/>
      <c r="F214" s="180" t="s">
        <v>329</v>
      </c>
      <c r="G214" s="178"/>
      <c r="H214" s="181">
        <v>15</v>
      </c>
      <c r="J214" s="178"/>
      <c r="K214" s="178"/>
      <c r="L214" s="182"/>
      <c r="M214" s="183"/>
      <c r="N214" s="178"/>
      <c r="O214" s="178"/>
      <c r="P214" s="178"/>
      <c r="Q214" s="178"/>
      <c r="R214" s="178"/>
      <c r="S214" s="178"/>
      <c r="T214" s="184"/>
      <c r="AT214" s="185" t="s">
        <v>131</v>
      </c>
      <c r="AU214" s="185" t="s">
        <v>83</v>
      </c>
      <c r="AV214" s="185" t="s">
        <v>83</v>
      </c>
      <c r="AW214" s="185" t="s">
        <v>96</v>
      </c>
      <c r="AX214" s="185" t="s">
        <v>80</v>
      </c>
      <c r="AY214" s="185" t="s">
        <v>123</v>
      </c>
    </row>
    <row r="215" spans="2:65" s="6" customFormat="1" ht="13.5" customHeight="1">
      <c r="B215" s="95"/>
      <c r="C215" s="210" t="s">
        <v>330</v>
      </c>
      <c r="D215" s="210" t="s">
        <v>247</v>
      </c>
      <c r="E215" s="211" t="s">
        <v>331</v>
      </c>
      <c r="F215" s="212" t="s">
        <v>332</v>
      </c>
      <c r="G215" s="213" t="s">
        <v>128</v>
      </c>
      <c r="H215" s="214">
        <v>15.45</v>
      </c>
      <c r="I215" s="215"/>
      <c r="J215" s="216">
        <f>ROUND($I$215*$H$215,2)</f>
        <v>0</v>
      </c>
      <c r="K215" s="212"/>
      <c r="L215" s="217"/>
      <c r="M215" s="218"/>
      <c r="N215" s="219" t="s">
        <v>44</v>
      </c>
      <c r="O215" s="96"/>
      <c r="P215" s="174">
        <f>$O$215*$H$215</f>
        <v>0</v>
      </c>
      <c r="Q215" s="174">
        <v>0.176</v>
      </c>
      <c r="R215" s="174">
        <f>$Q$215*$H$215</f>
        <v>2.7192</v>
      </c>
      <c r="S215" s="174">
        <v>0</v>
      </c>
      <c r="T215" s="175">
        <f>$S$215*$H$215</f>
        <v>0</v>
      </c>
      <c r="AR215" s="99" t="s">
        <v>174</v>
      </c>
      <c r="AT215" s="99" t="s">
        <v>247</v>
      </c>
      <c r="AU215" s="99" t="s">
        <v>83</v>
      </c>
      <c r="AY215" s="6" t="s">
        <v>123</v>
      </c>
      <c r="BE215" s="176">
        <f>IF($N$215="základní",$J$215,0)</f>
        <v>0</v>
      </c>
      <c r="BF215" s="176">
        <f>IF($N$215="snížená",$J$215,0)</f>
        <v>0</v>
      </c>
      <c r="BG215" s="176">
        <f>IF($N$215="zákl. přenesená",$J$215,0)</f>
        <v>0</v>
      </c>
      <c r="BH215" s="176">
        <f>IF($N$215="sníž. přenesená",$J$215,0)</f>
        <v>0</v>
      </c>
      <c r="BI215" s="176">
        <f>IF($N$215="nulová",$J$215,0)</f>
        <v>0</v>
      </c>
      <c r="BJ215" s="99" t="s">
        <v>80</v>
      </c>
      <c r="BK215" s="176">
        <f>ROUND($I$215*$H$215,2)</f>
        <v>0</v>
      </c>
      <c r="BL215" s="99" t="s">
        <v>129</v>
      </c>
      <c r="BM215" s="99" t="s">
        <v>333</v>
      </c>
    </row>
    <row r="216" spans="2:51" s="6" customFormat="1" ht="13.5" customHeight="1">
      <c r="B216" s="177"/>
      <c r="C216" s="178"/>
      <c r="D216" s="179" t="s">
        <v>131</v>
      </c>
      <c r="E216" s="180"/>
      <c r="F216" s="180" t="s">
        <v>334</v>
      </c>
      <c r="G216" s="178"/>
      <c r="H216" s="181">
        <v>15.45</v>
      </c>
      <c r="J216" s="178"/>
      <c r="K216" s="178"/>
      <c r="L216" s="182"/>
      <c r="M216" s="183"/>
      <c r="N216" s="178"/>
      <c r="O216" s="178"/>
      <c r="P216" s="178"/>
      <c r="Q216" s="178"/>
      <c r="R216" s="178"/>
      <c r="S216" s="178"/>
      <c r="T216" s="184"/>
      <c r="AT216" s="185" t="s">
        <v>131</v>
      </c>
      <c r="AU216" s="185" t="s">
        <v>83</v>
      </c>
      <c r="AV216" s="185" t="s">
        <v>83</v>
      </c>
      <c r="AW216" s="185" t="s">
        <v>96</v>
      </c>
      <c r="AX216" s="185" t="s">
        <v>80</v>
      </c>
      <c r="AY216" s="185" t="s">
        <v>123</v>
      </c>
    </row>
    <row r="217" spans="2:65" s="6" customFormat="1" ht="13.5" customHeight="1">
      <c r="B217" s="95"/>
      <c r="C217" s="165" t="s">
        <v>335</v>
      </c>
      <c r="D217" s="165" t="s">
        <v>125</v>
      </c>
      <c r="E217" s="166" t="s">
        <v>336</v>
      </c>
      <c r="F217" s="167" t="s">
        <v>337</v>
      </c>
      <c r="G217" s="168" t="s">
        <v>338</v>
      </c>
      <c r="H217" s="169">
        <v>14</v>
      </c>
      <c r="I217" s="170"/>
      <c r="J217" s="171">
        <f>ROUND($I$217*$H$217,2)</f>
        <v>0</v>
      </c>
      <c r="K217" s="167" t="s">
        <v>136</v>
      </c>
      <c r="L217" s="139"/>
      <c r="M217" s="172"/>
      <c r="N217" s="173" t="s">
        <v>44</v>
      </c>
      <c r="O217" s="96"/>
      <c r="P217" s="174">
        <f>$O$217*$H$217</f>
        <v>0</v>
      </c>
      <c r="Q217" s="174">
        <v>0.0036</v>
      </c>
      <c r="R217" s="174">
        <f>$Q$217*$H$217</f>
        <v>0.0504</v>
      </c>
      <c r="S217" s="174">
        <v>0</v>
      </c>
      <c r="T217" s="175">
        <f>$S$217*$H$217</f>
        <v>0</v>
      </c>
      <c r="AR217" s="99" t="s">
        <v>129</v>
      </c>
      <c r="AT217" s="99" t="s">
        <v>125</v>
      </c>
      <c r="AU217" s="99" t="s">
        <v>83</v>
      </c>
      <c r="AY217" s="6" t="s">
        <v>123</v>
      </c>
      <c r="BE217" s="176">
        <f>IF($N$217="základní",$J$217,0)</f>
        <v>0</v>
      </c>
      <c r="BF217" s="176">
        <f>IF($N$217="snížená",$J$217,0)</f>
        <v>0</v>
      </c>
      <c r="BG217" s="176">
        <f>IF($N$217="zákl. přenesená",$J$217,0)</f>
        <v>0</v>
      </c>
      <c r="BH217" s="176">
        <f>IF($N$217="sníž. přenesená",$J$217,0)</f>
        <v>0</v>
      </c>
      <c r="BI217" s="176">
        <f>IF($N$217="nulová",$J$217,0)</f>
        <v>0</v>
      </c>
      <c r="BJ217" s="99" t="s">
        <v>80</v>
      </c>
      <c r="BK217" s="176">
        <f>ROUND($I$217*$H$217,2)</f>
        <v>0</v>
      </c>
      <c r="BL217" s="99" t="s">
        <v>129</v>
      </c>
      <c r="BM217" s="99" t="s">
        <v>339</v>
      </c>
    </row>
    <row r="218" spans="2:51" s="6" customFormat="1" ht="13.5" customHeight="1">
      <c r="B218" s="177"/>
      <c r="C218" s="178"/>
      <c r="D218" s="179" t="s">
        <v>131</v>
      </c>
      <c r="E218" s="180"/>
      <c r="F218" s="180" t="s">
        <v>340</v>
      </c>
      <c r="G218" s="178"/>
      <c r="H218" s="181">
        <v>14</v>
      </c>
      <c r="J218" s="178"/>
      <c r="K218" s="178"/>
      <c r="L218" s="182"/>
      <c r="M218" s="183"/>
      <c r="N218" s="178"/>
      <c r="O218" s="178"/>
      <c r="P218" s="178"/>
      <c r="Q218" s="178"/>
      <c r="R218" s="178"/>
      <c r="S218" s="178"/>
      <c r="T218" s="184"/>
      <c r="AT218" s="185" t="s">
        <v>131</v>
      </c>
      <c r="AU218" s="185" t="s">
        <v>83</v>
      </c>
      <c r="AV218" s="185" t="s">
        <v>83</v>
      </c>
      <c r="AW218" s="185" t="s">
        <v>96</v>
      </c>
      <c r="AX218" s="185" t="s">
        <v>80</v>
      </c>
      <c r="AY218" s="185" t="s">
        <v>123</v>
      </c>
    </row>
    <row r="219" spans="2:63" s="152" customFormat="1" ht="30" customHeight="1">
      <c r="B219" s="153"/>
      <c r="C219" s="154"/>
      <c r="D219" s="154" t="s">
        <v>72</v>
      </c>
      <c r="E219" s="163" t="s">
        <v>341</v>
      </c>
      <c r="F219" s="163" t="s">
        <v>342</v>
      </c>
      <c r="G219" s="154"/>
      <c r="H219" s="154"/>
      <c r="J219" s="164">
        <f>$BK$219</f>
        <v>0</v>
      </c>
      <c r="K219" s="154"/>
      <c r="L219" s="157"/>
      <c r="M219" s="158"/>
      <c r="N219" s="154"/>
      <c r="O219" s="154"/>
      <c r="P219" s="159">
        <f>SUM($P$220:$P$265)</f>
        <v>0</v>
      </c>
      <c r="Q219" s="154"/>
      <c r="R219" s="159">
        <f>SUM($R$220:$R$265)</f>
        <v>0.01156</v>
      </c>
      <c r="S219" s="154"/>
      <c r="T219" s="160">
        <f>SUM($T$220:$T$265)</f>
        <v>702.5156</v>
      </c>
      <c r="AR219" s="161" t="s">
        <v>80</v>
      </c>
      <c r="AT219" s="161" t="s">
        <v>72</v>
      </c>
      <c r="AU219" s="161" t="s">
        <v>80</v>
      </c>
      <c r="AY219" s="161" t="s">
        <v>123</v>
      </c>
      <c r="BK219" s="162">
        <f>SUM($BK$220:$BK$265)</f>
        <v>0</v>
      </c>
    </row>
    <row r="220" spans="2:65" s="6" customFormat="1" ht="13.5" customHeight="1">
      <c r="B220" s="95"/>
      <c r="C220" s="165" t="s">
        <v>343</v>
      </c>
      <c r="D220" s="165" t="s">
        <v>125</v>
      </c>
      <c r="E220" s="166" t="s">
        <v>344</v>
      </c>
      <c r="F220" s="167" t="s">
        <v>345</v>
      </c>
      <c r="G220" s="168" t="s">
        <v>128</v>
      </c>
      <c r="H220" s="169">
        <v>108</v>
      </c>
      <c r="I220" s="170"/>
      <c r="J220" s="171">
        <f>ROUND($I$220*$H$220,2)</f>
        <v>0</v>
      </c>
      <c r="K220" s="167" t="s">
        <v>136</v>
      </c>
      <c r="L220" s="139"/>
      <c r="M220" s="172"/>
      <c r="N220" s="173" t="s">
        <v>44</v>
      </c>
      <c r="O220" s="96"/>
      <c r="P220" s="174">
        <f>$O$220*$H$220</f>
        <v>0</v>
      </c>
      <c r="Q220" s="174">
        <v>0</v>
      </c>
      <c r="R220" s="174">
        <f>$Q$220*$H$220</f>
        <v>0</v>
      </c>
      <c r="S220" s="174">
        <v>0.255</v>
      </c>
      <c r="T220" s="175">
        <f>$S$220*$H$220</f>
        <v>27.54</v>
      </c>
      <c r="AR220" s="99" t="s">
        <v>129</v>
      </c>
      <c r="AT220" s="99" t="s">
        <v>125</v>
      </c>
      <c r="AU220" s="99" t="s">
        <v>83</v>
      </c>
      <c r="AY220" s="6" t="s">
        <v>123</v>
      </c>
      <c r="BE220" s="176">
        <f>IF($N$220="základní",$J$220,0)</f>
        <v>0</v>
      </c>
      <c r="BF220" s="176">
        <f>IF($N$220="snížená",$J$220,0)</f>
        <v>0</v>
      </c>
      <c r="BG220" s="176">
        <f>IF($N$220="zákl. přenesená",$J$220,0)</f>
        <v>0</v>
      </c>
      <c r="BH220" s="176">
        <f>IF($N$220="sníž. přenesená",$J$220,0)</f>
        <v>0</v>
      </c>
      <c r="BI220" s="176">
        <f>IF($N$220="nulová",$J$220,0)</f>
        <v>0</v>
      </c>
      <c r="BJ220" s="99" t="s">
        <v>80</v>
      </c>
      <c r="BK220" s="176">
        <f>ROUND($I$220*$H$220,2)</f>
        <v>0</v>
      </c>
      <c r="BL220" s="99" t="s">
        <v>129</v>
      </c>
      <c r="BM220" s="99" t="s">
        <v>346</v>
      </c>
    </row>
    <row r="221" spans="2:51" s="6" customFormat="1" ht="13.5" customHeight="1">
      <c r="B221" s="186"/>
      <c r="C221" s="187"/>
      <c r="D221" s="179" t="s">
        <v>131</v>
      </c>
      <c r="E221" s="188"/>
      <c r="F221" s="188" t="s">
        <v>347</v>
      </c>
      <c r="G221" s="187"/>
      <c r="H221" s="187"/>
      <c r="J221" s="187"/>
      <c r="K221" s="187"/>
      <c r="L221" s="189"/>
      <c r="M221" s="190"/>
      <c r="N221" s="187"/>
      <c r="O221" s="187"/>
      <c r="P221" s="187"/>
      <c r="Q221" s="187"/>
      <c r="R221" s="187"/>
      <c r="S221" s="187"/>
      <c r="T221" s="191"/>
      <c r="AT221" s="192" t="s">
        <v>131</v>
      </c>
      <c r="AU221" s="192" t="s">
        <v>83</v>
      </c>
      <c r="AV221" s="192" t="s">
        <v>80</v>
      </c>
      <c r="AW221" s="192" t="s">
        <v>96</v>
      </c>
      <c r="AX221" s="192" t="s">
        <v>73</v>
      </c>
      <c r="AY221" s="192" t="s">
        <v>123</v>
      </c>
    </row>
    <row r="222" spans="2:51" s="6" customFormat="1" ht="13.5" customHeight="1">
      <c r="B222" s="177"/>
      <c r="C222" s="178"/>
      <c r="D222" s="193" t="s">
        <v>131</v>
      </c>
      <c r="E222" s="178"/>
      <c r="F222" s="180" t="s">
        <v>228</v>
      </c>
      <c r="G222" s="178"/>
      <c r="H222" s="181">
        <v>62</v>
      </c>
      <c r="J222" s="178"/>
      <c r="K222" s="178"/>
      <c r="L222" s="182"/>
      <c r="M222" s="183"/>
      <c r="N222" s="178"/>
      <c r="O222" s="178"/>
      <c r="P222" s="178"/>
      <c r="Q222" s="178"/>
      <c r="R222" s="178"/>
      <c r="S222" s="178"/>
      <c r="T222" s="184"/>
      <c r="AT222" s="185" t="s">
        <v>131</v>
      </c>
      <c r="AU222" s="185" t="s">
        <v>83</v>
      </c>
      <c r="AV222" s="185" t="s">
        <v>83</v>
      </c>
      <c r="AW222" s="185" t="s">
        <v>96</v>
      </c>
      <c r="AX222" s="185" t="s">
        <v>73</v>
      </c>
      <c r="AY222" s="185" t="s">
        <v>123</v>
      </c>
    </row>
    <row r="223" spans="2:51" s="6" customFormat="1" ht="13.5" customHeight="1">
      <c r="B223" s="177"/>
      <c r="C223" s="178"/>
      <c r="D223" s="193" t="s">
        <v>131</v>
      </c>
      <c r="E223" s="178"/>
      <c r="F223" s="180" t="s">
        <v>230</v>
      </c>
      <c r="G223" s="178"/>
      <c r="H223" s="181">
        <v>26</v>
      </c>
      <c r="J223" s="178"/>
      <c r="K223" s="178"/>
      <c r="L223" s="182"/>
      <c r="M223" s="183"/>
      <c r="N223" s="178"/>
      <c r="O223" s="178"/>
      <c r="P223" s="178"/>
      <c r="Q223" s="178"/>
      <c r="R223" s="178"/>
      <c r="S223" s="178"/>
      <c r="T223" s="184"/>
      <c r="AT223" s="185" t="s">
        <v>131</v>
      </c>
      <c r="AU223" s="185" t="s">
        <v>83</v>
      </c>
      <c r="AV223" s="185" t="s">
        <v>83</v>
      </c>
      <c r="AW223" s="185" t="s">
        <v>96</v>
      </c>
      <c r="AX223" s="185" t="s">
        <v>73</v>
      </c>
      <c r="AY223" s="185" t="s">
        <v>123</v>
      </c>
    </row>
    <row r="224" spans="2:51" s="6" customFormat="1" ht="13.5" customHeight="1">
      <c r="B224" s="177"/>
      <c r="C224" s="178"/>
      <c r="D224" s="193" t="s">
        <v>131</v>
      </c>
      <c r="E224" s="178"/>
      <c r="F224" s="180" t="s">
        <v>329</v>
      </c>
      <c r="G224" s="178"/>
      <c r="H224" s="181">
        <v>15</v>
      </c>
      <c r="J224" s="178"/>
      <c r="K224" s="178"/>
      <c r="L224" s="182"/>
      <c r="M224" s="183"/>
      <c r="N224" s="178"/>
      <c r="O224" s="178"/>
      <c r="P224" s="178"/>
      <c r="Q224" s="178"/>
      <c r="R224" s="178"/>
      <c r="S224" s="178"/>
      <c r="T224" s="184"/>
      <c r="AT224" s="185" t="s">
        <v>131</v>
      </c>
      <c r="AU224" s="185" t="s">
        <v>83</v>
      </c>
      <c r="AV224" s="185" t="s">
        <v>83</v>
      </c>
      <c r="AW224" s="185" t="s">
        <v>96</v>
      </c>
      <c r="AX224" s="185" t="s">
        <v>73</v>
      </c>
      <c r="AY224" s="185" t="s">
        <v>123</v>
      </c>
    </row>
    <row r="225" spans="2:51" s="6" customFormat="1" ht="13.5" customHeight="1">
      <c r="B225" s="177"/>
      <c r="C225" s="178"/>
      <c r="D225" s="193" t="s">
        <v>131</v>
      </c>
      <c r="E225" s="178"/>
      <c r="F225" s="180" t="s">
        <v>348</v>
      </c>
      <c r="G225" s="178"/>
      <c r="H225" s="181">
        <v>5</v>
      </c>
      <c r="J225" s="178"/>
      <c r="K225" s="178"/>
      <c r="L225" s="182"/>
      <c r="M225" s="183"/>
      <c r="N225" s="178"/>
      <c r="O225" s="178"/>
      <c r="P225" s="178"/>
      <c r="Q225" s="178"/>
      <c r="R225" s="178"/>
      <c r="S225" s="178"/>
      <c r="T225" s="184"/>
      <c r="AT225" s="185" t="s">
        <v>131</v>
      </c>
      <c r="AU225" s="185" t="s">
        <v>83</v>
      </c>
      <c r="AV225" s="185" t="s">
        <v>83</v>
      </c>
      <c r="AW225" s="185" t="s">
        <v>96</v>
      </c>
      <c r="AX225" s="185" t="s">
        <v>73</v>
      </c>
      <c r="AY225" s="185" t="s">
        <v>123</v>
      </c>
    </row>
    <row r="226" spans="2:51" s="6" customFormat="1" ht="13.5" customHeight="1">
      <c r="B226" s="194"/>
      <c r="C226" s="195"/>
      <c r="D226" s="193" t="s">
        <v>131</v>
      </c>
      <c r="E226" s="195"/>
      <c r="F226" s="196" t="s">
        <v>146</v>
      </c>
      <c r="G226" s="195"/>
      <c r="H226" s="197">
        <v>108</v>
      </c>
      <c r="J226" s="195"/>
      <c r="K226" s="195"/>
      <c r="L226" s="198"/>
      <c r="M226" s="199"/>
      <c r="N226" s="195"/>
      <c r="O226" s="195"/>
      <c r="P226" s="195"/>
      <c r="Q226" s="195"/>
      <c r="R226" s="195"/>
      <c r="S226" s="195"/>
      <c r="T226" s="200"/>
      <c r="AT226" s="201" t="s">
        <v>131</v>
      </c>
      <c r="AU226" s="201" t="s">
        <v>83</v>
      </c>
      <c r="AV226" s="201" t="s">
        <v>129</v>
      </c>
      <c r="AW226" s="201" t="s">
        <v>96</v>
      </c>
      <c r="AX226" s="201" t="s">
        <v>80</v>
      </c>
      <c r="AY226" s="201" t="s">
        <v>123</v>
      </c>
    </row>
    <row r="227" spans="2:65" s="6" customFormat="1" ht="13.5" customHeight="1">
      <c r="B227" s="95"/>
      <c r="C227" s="165" t="s">
        <v>349</v>
      </c>
      <c r="D227" s="165" t="s">
        <v>125</v>
      </c>
      <c r="E227" s="166" t="s">
        <v>350</v>
      </c>
      <c r="F227" s="167" t="s">
        <v>351</v>
      </c>
      <c r="G227" s="168" t="s">
        <v>128</v>
      </c>
      <c r="H227" s="169">
        <v>108</v>
      </c>
      <c r="I227" s="170"/>
      <c r="J227" s="171">
        <f>ROUND($I$227*$H$227,2)</f>
        <v>0</v>
      </c>
      <c r="K227" s="167" t="s">
        <v>136</v>
      </c>
      <c r="L227" s="139"/>
      <c r="M227" s="172"/>
      <c r="N227" s="173" t="s">
        <v>44</v>
      </c>
      <c r="O227" s="96"/>
      <c r="P227" s="174">
        <f>$O$227*$H$227</f>
        <v>0</v>
      </c>
      <c r="Q227" s="174">
        <v>0</v>
      </c>
      <c r="R227" s="174">
        <f>$Q$227*$H$227</f>
        <v>0</v>
      </c>
      <c r="S227" s="174">
        <v>0.235</v>
      </c>
      <c r="T227" s="175">
        <f>$S$227*$H$227</f>
        <v>25.38</v>
      </c>
      <c r="AR227" s="99" t="s">
        <v>129</v>
      </c>
      <c r="AT227" s="99" t="s">
        <v>125</v>
      </c>
      <c r="AU227" s="99" t="s">
        <v>83</v>
      </c>
      <c r="AY227" s="6" t="s">
        <v>123</v>
      </c>
      <c r="BE227" s="176">
        <f>IF($N$227="základní",$J$227,0)</f>
        <v>0</v>
      </c>
      <c r="BF227" s="176">
        <f>IF($N$227="snížená",$J$227,0)</f>
        <v>0</v>
      </c>
      <c r="BG227" s="176">
        <f>IF($N$227="zákl. přenesená",$J$227,0)</f>
        <v>0</v>
      </c>
      <c r="BH227" s="176">
        <f>IF($N$227="sníž. přenesená",$J$227,0)</f>
        <v>0</v>
      </c>
      <c r="BI227" s="176">
        <f>IF($N$227="nulová",$J$227,0)</f>
        <v>0</v>
      </c>
      <c r="BJ227" s="99" t="s">
        <v>80</v>
      </c>
      <c r="BK227" s="176">
        <f>ROUND($I$227*$H$227,2)</f>
        <v>0</v>
      </c>
      <c r="BL227" s="99" t="s">
        <v>129</v>
      </c>
      <c r="BM227" s="99" t="s">
        <v>352</v>
      </c>
    </row>
    <row r="228" spans="2:65" s="6" customFormat="1" ht="13.5" customHeight="1">
      <c r="B228" s="95"/>
      <c r="C228" s="168" t="s">
        <v>353</v>
      </c>
      <c r="D228" s="168" t="s">
        <v>125</v>
      </c>
      <c r="E228" s="166" t="s">
        <v>354</v>
      </c>
      <c r="F228" s="167" t="s">
        <v>355</v>
      </c>
      <c r="G228" s="168" t="s">
        <v>128</v>
      </c>
      <c r="H228" s="169">
        <v>168</v>
      </c>
      <c r="I228" s="170"/>
      <c r="J228" s="171">
        <f>ROUND($I$228*$H$228,2)</f>
        <v>0</v>
      </c>
      <c r="K228" s="167" t="s">
        <v>136</v>
      </c>
      <c r="L228" s="139"/>
      <c r="M228" s="172"/>
      <c r="N228" s="173" t="s">
        <v>44</v>
      </c>
      <c r="O228" s="96"/>
      <c r="P228" s="174">
        <f>$O$228*$H$228</f>
        <v>0</v>
      </c>
      <c r="Q228" s="174">
        <v>0</v>
      </c>
      <c r="R228" s="174">
        <f>$Q$228*$H$228</f>
        <v>0</v>
      </c>
      <c r="S228" s="174">
        <v>0.235</v>
      </c>
      <c r="T228" s="175">
        <f>$S$228*$H$228</f>
        <v>39.48</v>
      </c>
      <c r="AR228" s="99" t="s">
        <v>129</v>
      </c>
      <c r="AT228" s="99" t="s">
        <v>125</v>
      </c>
      <c r="AU228" s="99" t="s">
        <v>83</v>
      </c>
      <c r="AY228" s="99" t="s">
        <v>123</v>
      </c>
      <c r="BE228" s="176">
        <f>IF($N$228="základní",$J$228,0)</f>
        <v>0</v>
      </c>
      <c r="BF228" s="176">
        <f>IF($N$228="snížená",$J$228,0)</f>
        <v>0</v>
      </c>
      <c r="BG228" s="176">
        <f>IF($N$228="zákl. přenesená",$J$228,0)</f>
        <v>0</v>
      </c>
      <c r="BH228" s="176">
        <f>IF($N$228="sníž. přenesená",$J$228,0)</f>
        <v>0</v>
      </c>
      <c r="BI228" s="176">
        <f>IF($N$228="nulová",$J$228,0)</f>
        <v>0</v>
      </c>
      <c r="BJ228" s="99" t="s">
        <v>80</v>
      </c>
      <c r="BK228" s="176">
        <f>ROUND($I$228*$H$228,2)</f>
        <v>0</v>
      </c>
      <c r="BL228" s="99" t="s">
        <v>129</v>
      </c>
      <c r="BM228" s="99" t="s">
        <v>356</v>
      </c>
    </row>
    <row r="229" spans="2:51" s="6" customFormat="1" ht="13.5" customHeight="1">
      <c r="B229" s="177"/>
      <c r="C229" s="178"/>
      <c r="D229" s="179" t="s">
        <v>131</v>
      </c>
      <c r="E229" s="180"/>
      <c r="F229" s="180" t="s">
        <v>231</v>
      </c>
      <c r="G229" s="178"/>
      <c r="H229" s="181">
        <v>168</v>
      </c>
      <c r="J229" s="178"/>
      <c r="K229" s="178"/>
      <c r="L229" s="182"/>
      <c r="M229" s="183"/>
      <c r="N229" s="178"/>
      <c r="O229" s="178"/>
      <c r="P229" s="178"/>
      <c r="Q229" s="178"/>
      <c r="R229" s="178"/>
      <c r="S229" s="178"/>
      <c r="T229" s="184"/>
      <c r="AT229" s="185" t="s">
        <v>131</v>
      </c>
      <c r="AU229" s="185" t="s">
        <v>83</v>
      </c>
      <c r="AV229" s="185" t="s">
        <v>83</v>
      </c>
      <c r="AW229" s="185" t="s">
        <v>96</v>
      </c>
      <c r="AX229" s="185" t="s">
        <v>80</v>
      </c>
      <c r="AY229" s="185" t="s">
        <v>123</v>
      </c>
    </row>
    <row r="230" spans="2:65" s="6" customFormat="1" ht="13.5" customHeight="1">
      <c r="B230" s="95"/>
      <c r="C230" s="165" t="s">
        <v>357</v>
      </c>
      <c r="D230" s="165" t="s">
        <v>125</v>
      </c>
      <c r="E230" s="166" t="s">
        <v>358</v>
      </c>
      <c r="F230" s="167" t="s">
        <v>359</v>
      </c>
      <c r="G230" s="168" t="s">
        <v>128</v>
      </c>
      <c r="H230" s="169">
        <v>393.2</v>
      </c>
      <c r="I230" s="170"/>
      <c r="J230" s="171">
        <f>ROUND($I$230*$H$230,2)</f>
        <v>0</v>
      </c>
      <c r="K230" s="167" t="s">
        <v>136</v>
      </c>
      <c r="L230" s="139"/>
      <c r="M230" s="172"/>
      <c r="N230" s="173" t="s">
        <v>44</v>
      </c>
      <c r="O230" s="96"/>
      <c r="P230" s="174">
        <f>$O$230*$H$230</f>
        <v>0</v>
      </c>
      <c r="Q230" s="174">
        <v>0</v>
      </c>
      <c r="R230" s="174">
        <f>$Q$230*$H$230</f>
        <v>0</v>
      </c>
      <c r="S230" s="174">
        <v>0.56</v>
      </c>
      <c r="T230" s="175">
        <f>$S$230*$H$230</f>
        <v>220.192</v>
      </c>
      <c r="AR230" s="99" t="s">
        <v>129</v>
      </c>
      <c r="AT230" s="99" t="s">
        <v>125</v>
      </c>
      <c r="AU230" s="99" t="s">
        <v>83</v>
      </c>
      <c r="AY230" s="6" t="s">
        <v>123</v>
      </c>
      <c r="BE230" s="176">
        <f>IF($N$230="základní",$J$230,0)</f>
        <v>0</v>
      </c>
      <c r="BF230" s="176">
        <f>IF($N$230="snížená",$J$230,0)</f>
        <v>0</v>
      </c>
      <c r="BG230" s="176">
        <f>IF($N$230="zákl. přenesená",$J$230,0)</f>
        <v>0</v>
      </c>
      <c r="BH230" s="176">
        <f>IF($N$230="sníž. přenesená",$J$230,0)</f>
        <v>0</v>
      </c>
      <c r="BI230" s="176">
        <f>IF($N$230="nulová",$J$230,0)</f>
        <v>0</v>
      </c>
      <c r="BJ230" s="99" t="s">
        <v>80</v>
      </c>
      <c r="BK230" s="176">
        <f>ROUND($I$230*$H$230,2)</f>
        <v>0</v>
      </c>
      <c r="BL230" s="99" t="s">
        <v>129</v>
      </c>
      <c r="BM230" s="99" t="s">
        <v>360</v>
      </c>
    </row>
    <row r="231" spans="2:51" s="6" customFormat="1" ht="13.5" customHeight="1">
      <c r="B231" s="186"/>
      <c r="C231" s="187"/>
      <c r="D231" s="179" t="s">
        <v>131</v>
      </c>
      <c r="E231" s="188"/>
      <c r="F231" s="188" t="s">
        <v>361</v>
      </c>
      <c r="G231" s="187"/>
      <c r="H231" s="187"/>
      <c r="J231" s="187"/>
      <c r="K231" s="187"/>
      <c r="L231" s="189"/>
      <c r="M231" s="190"/>
      <c r="N231" s="187"/>
      <c r="O231" s="187"/>
      <c r="P231" s="187"/>
      <c r="Q231" s="187"/>
      <c r="R231" s="187"/>
      <c r="S231" s="187"/>
      <c r="T231" s="191"/>
      <c r="AT231" s="192" t="s">
        <v>131</v>
      </c>
      <c r="AU231" s="192" t="s">
        <v>83</v>
      </c>
      <c r="AV231" s="192" t="s">
        <v>80</v>
      </c>
      <c r="AW231" s="192" t="s">
        <v>96</v>
      </c>
      <c r="AX231" s="192" t="s">
        <v>73</v>
      </c>
      <c r="AY231" s="192" t="s">
        <v>123</v>
      </c>
    </row>
    <row r="232" spans="2:51" s="6" customFormat="1" ht="13.5" customHeight="1">
      <c r="B232" s="177"/>
      <c r="C232" s="178"/>
      <c r="D232" s="193" t="s">
        <v>131</v>
      </c>
      <c r="E232" s="178"/>
      <c r="F232" s="180" t="s">
        <v>362</v>
      </c>
      <c r="G232" s="178"/>
      <c r="H232" s="181">
        <v>2248</v>
      </c>
      <c r="J232" s="178"/>
      <c r="K232" s="178"/>
      <c r="L232" s="182"/>
      <c r="M232" s="183"/>
      <c r="N232" s="178"/>
      <c r="O232" s="178"/>
      <c r="P232" s="178"/>
      <c r="Q232" s="178"/>
      <c r="R232" s="178"/>
      <c r="S232" s="178"/>
      <c r="T232" s="184"/>
      <c r="AT232" s="185" t="s">
        <v>131</v>
      </c>
      <c r="AU232" s="185" t="s">
        <v>83</v>
      </c>
      <c r="AV232" s="185" t="s">
        <v>83</v>
      </c>
      <c r="AW232" s="185" t="s">
        <v>96</v>
      </c>
      <c r="AX232" s="185" t="s">
        <v>73</v>
      </c>
      <c r="AY232" s="185" t="s">
        <v>123</v>
      </c>
    </row>
    <row r="233" spans="2:51" s="6" customFormat="1" ht="13.5" customHeight="1">
      <c r="B233" s="177"/>
      <c r="C233" s="178"/>
      <c r="D233" s="193" t="s">
        <v>131</v>
      </c>
      <c r="E233" s="178"/>
      <c r="F233" s="180" t="s">
        <v>226</v>
      </c>
      <c r="G233" s="178"/>
      <c r="H233" s="181">
        <v>260</v>
      </c>
      <c r="J233" s="178"/>
      <c r="K233" s="178"/>
      <c r="L233" s="182"/>
      <c r="M233" s="183"/>
      <c r="N233" s="178"/>
      <c r="O233" s="178"/>
      <c r="P233" s="178"/>
      <c r="Q233" s="178"/>
      <c r="R233" s="178"/>
      <c r="S233" s="178"/>
      <c r="T233" s="184"/>
      <c r="AT233" s="185" t="s">
        <v>131</v>
      </c>
      <c r="AU233" s="185" t="s">
        <v>83</v>
      </c>
      <c r="AV233" s="185" t="s">
        <v>83</v>
      </c>
      <c r="AW233" s="185" t="s">
        <v>96</v>
      </c>
      <c r="AX233" s="185" t="s">
        <v>73</v>
      </c>
      <c r="AY233" s="185" t="s">
        <v>123</v>
      </c>
    </row>
    <row r="234" spans="2:51" s="6" customFormat="1" ht="13.5" customHeight="1">
      <c r="B234" s="177"/>
      <c r="C234" s="178"/>
      <c r="D234" s="193" t="s">
        <v>131</v>
      </c>
      <c r="E234" s="178"/>
      <c r="F234" s="180" t="s">
        <v>224</v>
      </c>
      <c r="G234" s="178"/>
      <c r="H234" s="181">
        <v>20</v>
      </c>
      <c r="J234" s="178"/>
      <c r="K234" s="178"/>
      <c r="L234" s="182"/>
      <c r="M234" s="183"/>
      <c r="N234" s="178"/>
      <c r="O234" s="178"/>
      <c r="P234" s="178"/>
      <c r="Q234" s="178"/>
      <c r="R234" s="178"/>
      <c r="S234" s="178"/>
      <c r="T234" s="184"/>
      <c r="AT234" s="185" t="s">
        <v>131</v>
      </c>
      <c r="AU234" s="185" t="s">
        <v>83</v>
      </c>
      <c r="AV234" s="185" t="s">
        <v>83</v>
      </c>
      <c r="AW234" s="185" t="s">
        <v>96</v>
      </c>
      <c r="AX234" s="185" t="s">
        <v>73</v>
      </c>
      <c r="AY234" s="185" t="s">
        <v>123</v>
      </c>
    </row>
    <row r="235" spans="2:51" s="6" customFormat="1" ht="13.5" customHeight="1">
      <c r="B235" s="177"/>
      <c r="C235" s="178"/>
      <c r="D235" s="193" t="s">
        <v>131</v>
      </c>
      <c r="E235" s="178"/>
      <c r="F235" s="180" t="s">
        <v>225</v>
      </c>
      <c r="G235" s="178"/>
      <c r="H235" s="181">
        <v>29</v>
      </c>
      <c r="J235" s="178"/>
      <c r="K235" s="178"/>
      <c r="L235" s="182"/>
      <c r="M235" s="183"/>
      <c r="N235" s="178"/>
      <c r="O235" s="178"/>
      <c r="P235" s="178"/>
      <c r="Q235" s="178"/>
      <c r="R235" s="178"/>
      <c r="S235" s="178"/>
      <c r="T235" s="184"/>
      <c r="AT235" s="185" t="s">
        <v>131</v>
      </c>
      <c r="AU235" s="185" t="s">
        <v>83</v>
      </c>
      <c r="AV235" s="185" t="s">
        <v>83</v>
      </c>
      <c r="AW235" s="185" t="s">
        <v>96</v>
      </c>
      <c r="AX235" s="185" t="s">
        <v>73</v>
      </c>
      <c r="AY235" s="185" t="s">
        <v>123</v>
      </c>
    </row>
    <row r="236" spans="2:51" s="6" customFormat="1" ht="13.5" customHeight="1">
      <c r="B236" s="177"/>
      <c r="C236" s="178"/>
      <c r="D236" s="193" t="s">
        <v>131</v>
      </c>
      <c r="E236" s="178"/>
      <c r="F236" s="180" t="s">
        <v>363</v>
      </c>
      <c r="G236" s="178"/>
      <c r="H236" s="181">
        <v>166.2</v>
      </c>
      <c r="J236" s="178"/>
      <c r="K236" s="178"/>
      <c r="L236" s="182"/>
      <c r="M236" s="183"/>
      <c r="N236" s="178"/>
      <c r="O236" s="178"/>
      <c r="P236" s="178"/>
      <c r="Q236" s="178"/>
      <c r="R236" s="178"/>
      <c r="S236" s="178"/>
      <c r="T236" s="184"/>
      <c r="AT236" s="185" t="s">
        <v>131</v>
      </c>
      <c r="AU236" s="185" t="s">
        <v>83</v>
      </c>
      <c r="AV236" s="185" t="s">
        <v>83</v>
      </c>
      <c r="AW236" s="185" t="s">
        <v>96</v>
      </c>
      <c r="AX236" s="185" t="s">
        <v>73</v>
      </c>
      <c r="AY236" s="185" t="s">
        <v>123</v>
      </c>
    </row>
    <row r="237" spans="2:51" s="6" customFormat="1" ht="13.5" customHeight="1">
      <c r="B237" s="177"/>
      <c r="C237" s="178"/>
      <c r="D237" s="193" t="s">
        <v>131</v>
      </c>
      <c r="E237" s="178"/>
      <c r="F237" s="180" t="s">
        <v>364</v>
      </c>
      <c r="G237" s="178"/>
      <c r="H237" s="181">
        <v>-2330</v>
      </c>
      <c r="J237" s="178"/>
      <c r="K237" s="178"/>
      <c r="L237" s="182"/>
      <c r="M237" s="183"/>
      <c r="N237" s="178"/>
      <c r="O237" s="178"/>
      <c r="P237" s="178"/>
      <c r="Q237" s="178"/>
      <c r="R237" s="178"/>
      <c r="S237" s="178"/>
      <c r="T237" s="184"/>
      <c r="AT237" s="185" t="s">
        <v>131</v>
      </c>
      <c r="AU237" s="185" t="s">
        <v>83</v>
      </c>
      <c r="AV237" s="185" t="s">
        <v>83</v>
      </c>
      <c r="AW237" s="185" t="s">
        <v>96</v>
      </c>
      <c r="AX237" s="185" t="s">
        <v>73</v>
      </c>
      <c r="AY237" s="185" t="s">
        <v>123</v>
      </c>
    </row>
    <row r="238" spans="2:51" s="6" customFormat="1" ht="13.5" customHeight="1">
      <c r="B238" s="194"/>
      <c r="C238" s="195"/>
      <c r="D238" s="193" t="s">
        <v>131</v>
      </c>
      <c r="E238" s="195"/>
      <c r="F238" s="196" t="s">
        <v>146</v>
      </c>
      <c r="G238" s="195"/>
      <c r="H238" s="197">
        <v>393.2</v>
      </c>
      <c r="J238" s="195"/>
      <c r="K238" s="195"/>
      <c r="L238" s="198"/>
      <c r="M238" s="199"/>
      <c r="N238" s="195"/>
      <c r="O238" s="195"/>
      <c r="P238" s="195"/>
      <c r="Q238" s="195"/>
      <c r="R238" s="195"/>
      <c r="S238" s="195"/>
      <c r="T238" s="200"/>
      <c r="AT238" s="201" t="s">
        <v>131</v>
      </c>
      <c r="AU238" s="201" t="s">
        <v>83</v>
      </c>
      <c r="AV238" s="201" t="s">
        <v>129</v>
      </c>
      <c r="AW238" s="201" t="s">
        <v>96</v>
      </c>
      <c r="AX238" s="201" t="s">
        <v>80</v>
      </c>
      <c r="AY238" s="201" t="s">
        <v>123</v>
      </c>
    </row>
    <row r="239" spans="2:65" s="6" customFormat="1" ht="13.5" customHeight="1">
      <c r="B239" s="95"/>
      <c r="C239" s="165" t="s">
        <v>365</v>
      </c>
      <c r="D239" s="165" t="s">
        <v>125</v>
      </c>
      <c r="E239" s="166" t="s">
        <v>366</v>
      </c>
      <c r="F239" s="167" t="s">
        <v>367</v>
      </c>
      <c r="G239" s="168" t="s">
        <v>128</v>
      </c>
      <c r="H239" s="169">
        <v>393.2</v>
      </c>
      <c r="I239" s="170"/>
      <c r="J239" s="171">
        <f>ROUND($I$239*$H$239,2)</f>
        <v>0</v>
      </c>
      <c r="K239" s="167"/>
      <c r="L239" s="139"/>
      <c r="M239" s="172"/>
      <c r="N239" s="173" t="s">
        <v>44</v>
      </c>
      <c r="O239" s="96"/>
      <c r="P239" s="174">
        <f>$O$239*$H$239</f>
        <v>0</v>
      </c>
      <c r="Q239" s="174">
        <v>0</v>
      </c>
      <c r="R239" s="174">
        <f>$Q$239*$H$239</f>
        <v>0</v>
      </c>
      <c r="S239" s="174">
        <v>0.098</v>
      </c>
      <c r="T239" s="175">
        <f>$S$239*$H$239</f>
        <v>38.5336</v>
      </c>
      <c r="AR239" s="99" t="s">
        <v>129</v>
      </c>
      <c r="AT239" s="99" t="s">
        <v>125</v>
      </c>
      <c r="AU239" s="99" t="s">
        <v>83</v>
      </c>
      <c r="AY239" s="6" t="s">
        <v>123</v>
      </c>
      <c r="BE239" s="176">
        <f>IF($N$239="základní",$J$239,0)</f>
        <v>0</v>
      </c>
      <c r="BF239" s="176">
        <f>IF($N$239="snížená",$J$239,0)</f>
        <v>0</v>
      </c>
      <c r="BG239" s="176">
        <f>IF($N$239="zákl. přenesená",$J$239,0)</f>
        <v>0</v>
      </c>
      <c r="BH239" s="176">
        <f>IF($N$239="sníž. přenesená",$J$239,0)</f>
        <v>0</v>
      </c>
      <c r="BI239" s="176">
        <f>IF($N$239="nulová",$J$239,0)</f>
        <v>0</v>
      </c>
      <c r="BJ239" s="99" t="s">
        <v>80</v>
      </c>
      <c r="BK239" s="176">
        <f>ROUND($I$239*$H$239,2)</f>
        <v>0</v>
      </c>
      <c r="BL239" s="99" t="s">
        <v>129</v>
      </c>
      <c r="BM239" s="99" t="s">
        <v>368</v>
      </c>
    </row>
    <row r="240" spans="2:51" s="6" customFormat="1" ht="13.5" customHeight="1">
      <c r="B240" s="177"/>
      <c r="C240" s="178"/>
      <c r="D240" s="179" t="s">
        <v>131</v>
      </c>
      <c r="E240" s="180"/>
      <c r="F240" s="180" t="s">
        <v>362</v>
      </c>
      <c r="G240" s="178"/>
      <c r="H240" s="181">
        <v>2248</v>
      </c>
      <c r="J240" s="178"/>
      <c r="K240" s="178"/>
      <c r="L240" s="182"/>
      <c r="M240" s="183"/>
      <c r="N240" s="178"/>
      <c r="O240" s="178"/>
      <c r="P240" s="178"/>
      <c r="Q240" s="178"/>
      <c r="R240" s="178"/>
      <c r="S240" s="178"/>
      <c r="T240" s="184"/>
      <c r="AT240" s="185" t="s">
        <v>131</v>
      </c>
      <c r="AU240" s="185" t="s">
        <v>83</v>
      </c>
      <c r="AV240" s="185" t="s">
        <v>83</v>
      </c>
      <c r="AW240" s="185" t="s">
        <v>96</v>
      </c>
      <c r="AX240" s="185" t="s">
        <v>73</v>
      </c>
      <c r="AY240" s="185" t="s">
        <v>123</v>
      </c>
    </row>
    <row r="241" spans="2:51" s="6" customFormat="1" ht="13.5" customHeight="1">
      <c r="B241" s="177"/>
      <c r="C241" s="178"/>
      <c r="D241" s="193" t="s">
        <v>131</v>
      </c>
      <c r="E241" s="178"/>
      <c r="F241" s="180" t="s">
        <v>226</v>
      </c>
      <c r="G241" s="178"/>
      <c r="H241" s="181">
        <v>260</v>
      </c>
      <c r="J241" s="178"/>
      <c r="K241" s="178"/>
      <c r="L241" s="182"/>
      <c r="M241" s="183"/>
      <c r="N241" s="178"/>
      <c r="O241" s="178"/>
      <c r="P241" s="178"/>
      <c r="Q241" s="178"/>
      <c r="R241" s="178"/>
      <c r="S241" s="178"/>
      <c r="T241" s="184"/>
      <c r="AT241" s="185" t="s">
        <v>131</v>
      </c>
      <c r="AU241" s="185" t="s">
        <v>83</v>
      </c>
      <c r="AV241" s="185" t="s">
        <v>83</v>
      </c>
      <c r="AW241" s="185" t="s">
        <v>96</v>
      </c>
      <c r="AX241" s="185" t="s">
        <v>73</v>
      </c>
      <c r="AY241" s="185" t="s">
        <v>123</v>
      </c>
    </row>
    <row r="242" spans="2:51" s="6" customFormat="1" ht="13.5" customHeight="1">
      <c r="B242" s="177"/>
      <c r="C242" s="178"/>
      <c r="D242" s="193" t="s">
        <v>131</v>
      </c>
      <c r="E242" s="178"/>
      <c r="F242" s="180" t="s">
        <v>224</v>
      </c>
      <c r="G242" s="178"/>
      <c r="H242" s="181">
        <v>20</v>
      </c>
      <c r="J242" s="178"/>
      <c r="K242" s="178"/>
      <c r="L242" s="182"/>
      <c r="M242" s="183"/>
      <c r="N242" s="178"/>
      <c r="O242" s="178"/>
      <c r="P242" s="178"/>
      <c r="Q242" s="178"/>
      <c r="R242" s="178"/>
      <c r="S242" s="178"/>
      <c r="T242" s="184"/>
      <c r="AT242" s="185" t="s">
        <v>131</v>
      </c>
      <c r="AU242" s="185" t="s">
        <v>83</v>
      </c>
      <c r="AV242" s="185" t="s">
        <v>83</v>
      </c>
      <c r="AW242" s="185" t="s">
        <v>96</v>
      </c>
      <c r="AX242" s="185" t="s">
        <v>73</v>
      </c>
      <c r="AY242" s="185" t="s">
        <v>123</v>
      </c>
    </row>
    <row r="243" spans="2:51" s="6" customFormat="1" ht="13.5" customHeight="1">
      <c r="B243" s="177"/>
      <c r="C243" s="178"/>
      <c r="D243" s="193" t="s">
        <v>131</v>
      </c>
      <c r="E243" s="178"/>
      <c r="F243" s="180" t="s">
        <v>225</v>
      </c>
      <c r="G243" s="178"/>
      <c r="H243" s="181">
        <v>29</v>
      </c>
      <c r="J243" s="178"/>
      <c r="K243" s="178"/>
      <c r="L243" s="182"/>
      <c r="M243" s="183"/>
      <c r="N243" s="178"/>
      <c r="O243" s="178"/>
      <c r="P243" s="178"/>
      <c r="Q243" s="178"/>
      <c r="R243" s="178"/>
      <c r="S243" s="178"/>
      <c r="T243" s="184"/>
      <c r="AT243" s="185" t="s">
        <v>131</v>
      </c>
      <c r="AU243" s="185" t="s">
        <v>83</v>
      </c>
      <c r="AV243" s="185" t="s">
        <v>83</v>
      </c>
      <c r="AW243" s="185" t="s">
        <v>96</v>
      </c>
      <c r="AX243" s="185" t="s">
        <v>73</v>
      </c>
      <c r="AY243" s="185" t="s">
        <v>123</v>
      </c>
    </row>
    <row r="244" spans="2:51" s="6" customFormat="1" ht="13.5" customHeight="1">
      <c r="B244" s="177"/>
      <c r="C244" s="178"/>
      <c r="D244" s="193" t="s">
        <v>131</v>
      </c>
      <c r="E244" s="178"/>
      <c r="F244" s="180" t="s">
        <v>363</v>
      </c>
      <c r="G244" s="178"/>
      <c r="H244" s="181">
        <v>166.2</v>
      </c>
      <c r="J244" s="178"/>
      <c r="K244" s="178"/>
      <c r="L244" s="182"/>
      <c r="M244" s="183"/>
      <c r="N244" s="178"/>
      <c r="O244" s="178"/>
      <c r="P244" s="178"/>
      <c r="Q244" s="178"/>
      <c r="R244" s="178"/>
      <c r="S244" s="178"/>
      <c r="T244" s="184"/>
      <c r="AT244" s="185" t="s">
        <v>131</v>
      </c>
      <c r="AU244" s="185" t="s">
        <v>83</v>
      </c>
      <c r="AV244" s="185" t="s">
        <v>83</v>
      </c>
      <c r="AW244" s="185" t="s">
        <v>96</v>
      </c>
      <c r="AX244" s="185" t="s">
        <v>73</v>
      </c>
      <c r="AY244" s="185" t="s">
        <v>123</v>
      </c>
    </row>
    <row r="245" spans="2:51" s="6" customFormat="1" ht="13.5" customHeight="1">
      <c r="B245" s="177"/>
      <c r="C245" s="178"/>
      <c r="D245" s="193" t="s">
        <v>131</v>
      </c>
      <c r="E245" s="178"/>
      <c r="F245" s="180" t="s">
        <v>364</v>
      </c>
      <c r="G245" s="178"/>
      <c r="H245" s="181">
        <v>-2330</v>
      </c>
      <c r="J245" s="178"/>
      <c r="K245" s="178"/>
      <c r="L245" s="182"/>
      <c r="M245" s="183"/>
      <c r="N245" s="178"/>
      <c r="O245" s="178"/>
      <c r="P245" s="178"/>
      <c r="Q245" s="178"/>
      <c r="R245" s="178"/>
      <c r="S245" s="178"/>
      <c r="T245" s="184"/>
      <c r="AT245" s="185" t="s">
        <v>131</v>
      </c>
      <c r="AU245" s="185" t="s">
        <v>83</v>
      </c>
      <c r="AV245" s="185" t="s">
        <v>83</v>
      </c>
      <c r="AW245" s="185" t="s">
        <v>96</v>
      </c>
      <c r="AX245" s="185" t="s">
        <v>73</v>
      </c>
      <c r="AY245" s="185" t="s">
        <v>123</v>
      </c>
    </row>
    <row r="246" spans="2:51" s="6" customFormat="1" ht="13.5" customHeight="1">
      <c r="B246" s="194"/>
      <c r="C246" s="195"/>
      <c r="D246" s="193" t="s">
        <v>131</v>
      </c>
      <c r="E246" s="195"/>
      <c r="F246" s="196" t="s">
        <v>146</v>
      </c>
      <c r="G246" s="195"/>
      <c r="H246" s="197">
        <v>393.2</v>
      </c>
      <c r="J246" s="195"/>
      <c r="K246" s="195"/>
      <c r="L246" s="198"/>
      <c r="M246" s="199"/>
      <c r="N246" s="195"/>
      <c r="O246" s="195"/>
      <c r="P246" s="195"/>
      <c r="Q246" s="195"/>
      <c r="R246" s="195"/>
      <c r="S246" s="195"/>
      <c r="T246" s="200"/>
      <c r="AT246" s="201" t="s">
        <v>131</v>
      </c>
      <c r="AU246" s="201" t="s">
        <v>83</v>
      </c>
      <c r="AV246" s="201" t="s">
        <v>129</v>
      </c>
      <c r="AW246" s="201" t="s">
        <v>96</v>
      </c>
      <c r="AX246" s="201" t="s">
        <v>80</v>
      </c>
      <c r="AY246" s="201" t="s">
        <v>123</v>
      </c>
    </row>
    <row r="247" spans="2:65" s="6" customFormat="1" ht="13.5" customHeight="1">
      <c r="B247" s="95"/>
      <c r="C247" s="165" t="s">
        <v>369</v>
      </c>
      <c r="D247" s="165" t="s">
        <v>125</v>
      </c>
      <c r="E247" s="166" t="s">
        <v>370</v>
      </c>
      <c r="F247" s="167" t="s">
        <v>371</v>
      </c>
      <c r="G247" s="168" t="s">
        <v>128</v>
      </c>
      <c r="H247" s="169">
        <v>2330</v>
      </c>
      <c r="I247" s="170"/>
      <c r="J247" s="171">
        <f>ROUND($I$247*$H$247,2)</f>
        <v>0</v>
      </c>
      <c r="K247" s="167"/>
      <c r="L247" s="139"/>
      <c r="M247" s="172"/>
      <c r="N247" s="173" t="s">
        <v>44</v>
      </c>
      <c r="O247" s="96"/>
      <c r="P247" s="174">
        <f>$O$247*$H$247</f>
        <v>0</v>
      </c>
      <c r="Q247" s="174">
        <v>0</v>
      </c>
      <c r="R247" s="174">
        <f>$Q$247*$H$247</f>
        <v>0</v>
      </c>
      <c r="S247" s="174">
        <v>0.142</v>
      </c>
      <c r="T247" s="175">
        <f>$S$247*$H$247</f>
        <v>330.85999999999996</v>
      </c>
      <c r="AR247" s="99" t="s">
        <v>129</v>
      </c>
      <c r="AT247" s="99" t="s">
        <v>125</v>
      </c>
      <c r="AU247" s="99" t="s">
        <v>83</v>
      </c>
      <c r="AY247" s="6" t="s">
        <v>123</v>
      </c>
      <c r="BE247" s="176">
        <f>IF($N$247="základní",$J$247,0)</f>
        <v>0</v>
      </c>
      <c r="BF247" s="176">
        <f>IF($N$247="snížená",$J$247,0)</f>
        <v>0</v>
      </c>
      <c r="BG247" s="176">
        <f>IF($N$247="zákl. přenesená",$J$247,0)</f>
        <v>0</v>
      </c>
      <c r="BH247" s="176">
        <f>IF($N$247="sníž. přenesená",$J$247,0)</f>
        <v>0</v>
      </c>
      <c r="BI247" s="176">
        <f>IF($N$247="nulová",$J$247,0)</f>
        <v>0</v>
      </c>
      <c r="BJ247" s="99" t="s">
        <v>80</v>
      </c>
      <c r="BK247" s="176">
        <f>ROUND($I$247*$H$247,2)</f>
        <v>0</v>
      </c>
      <c r="BL247" s="99" t="s">
        <v>129</v>
      </c>
      <c r="BM247" s="99" t="s">
        <v>372</v>
      </c>
    </row>
    <row r="248" spans="2:51" s="6" customFormat="1" ht="13.5" customHeight="1">
      <c r="B248" s="177"/>
      <c r="C248" s="178"/>
      <c r="D248" s="179" t="s">
        <v>131</v>
      </c>
      <c r="E248" s="180"/>
      <c r="F248" s="180" t="s">
        <v>242</v>
      </c>
      <c r="G248" s="178"/>
      <c r="H248" s="181">
        <v>2330</v>
      </c>
      <c r="J248" s="178"/>
      <c r="K248" s="178"/>
      <c r="L248" s="182"/>
      <c r="M248" s="183"/>
      <c r="N248" s="178"/>
      <c r="O248" s="178"/>
      <c r="P248" s="178"/>
      <c r="Q248" s="178"/>
      <c r="R248" s="178"/>
      <c r="S248" s="178"/>
      <c r="T248" s="184"/>
      <c r="AT248" s="185" t="s">
        <v>131</v>
      </c>
      <c r="AU248" s="185" t="s">
        <v>83</v>
      </c>
      <c r="AV248" s="185" t="s">
        <v>83</v>
      </c>
      <c r="AW248" s="185" t="s">
        <v>96</v>
      </c>
      <c r="AX248" s="185" t="s">
        <v>80</v>
      </c>
      <c r="AY248" s="185" t="s">
        <v>123</v>
      </c>
    </row>
    <row r="249" spans="2:65" s="6" customFormat="1" ht="13.5" customHeight="1">
      <c r="B249" s="95"/>
      <c r="C249" s="165" t="s">
        <v>373</v>
      </c>
      <c r="D249" s="165" t="s">
        <v>125</v>
      </c>
      <c r="E249" s="166" t="s">
        <v>374</v>
      </c>
      <c r="F249" s="167" t="s">
        <v>375</v>
      </c>
      <c r="G249" s="168" t="s">
        <v>338</v>
      </c>
      <c r="H249" s="169">
        <v>66</v>
      </c>
      <c r="I249" s="170"/>
      <c r="J249" s="171">
        <f>ROUND($I$249*$H$249,2)</f>
        <v>0</v>
      </c>
      <c r="K249" s="167" t="s">
        <v>136</v>
      </c>
      <c r="L249" s="139"/>
      <c r="M249" s="172"/>
      <c r="N249" s="173" t="s">
        <v>44</v>
      </c>
      <c r="O249" s="96"/>
      <c r="P249" s="174">
        <f>$O$249*$H$249</f>
        <v>0</v>
      </c>
      <c r="Q249" s="174">
        <v>0</v>
      </c>
      <c r="R249" s="174">
        <f>$Q$249*$H$249</f>
        <v>0</v>
      </c>
      <c r="S249" s="174">
        <v>0.205</v>
      </c>
      <c r="T249" s="175">
        <f>$S$249*$H$249</f>
        <v>13.53</v>
      </c>
      <c r="AR249" s="99" t="s">
        <v>129</v>
      </c>
      <c r="AT249" s="99" t="s">
        <v>125</v>
      </c>
      <c r="AU249" s="99" t="s">
        <v>83</v>
      </c>
      <c r="AY249" s="6" t="s">
        <v>123</v>
      </c>
      <c r="BE249" s="176">
        <f>IF($N$249="základní",$J$249,0)</f>
        <v>0</v>
      </c>
      <c r="BF249" s="176">
        <f>IF($N$249="snížená",$J$249,0)</f>
        <v>0</v>
      </c>
      <c r="BG249" s="176">
        <f>IF($N$249="zákl. přenesená",$J$249,0)</f>
        <v>0</v>
      </c>
      <c r="BH249" s="176">
        <f>IF($N$249="sníž. přenesená",$J$249,0)</f>
        <v>0</v>
      </c>
      <c r="BI249" s="176">
        <f>IF($N$249="nulová",$J$249,0)</f>
        <v>0</v>
      </c>
      <c r="BJ249" s="99" t="s">
        <v>80</v>
      </c>
      <c r="BK249" s="176">
        <f>ROUND($I$249*$H$249,2)</f>
        <v>0</v>
      </c>
      <c r="BL249" s="99" t="s">
        <v>129</v>
      </c>
      <c r="BM249" s="99" t="s">
        <v>376</v>
      </c>
    </row>
    <row r="250" spans="2:51" s="6" customFormat="1" ht="13.5" customHeight="1">
      <c r="B250" s="177"/>
      <c r="C250" s="178"/>
      <c r="D250" s="179" t="s">
        <v>131</v>
      </c>
      <c r="E250" s="180"/>
      <c r="F250" s="180" t="s">
        <v>377</v>
      </c>
      <c r="G250" s="178"/>
      <c r="H250" s="181">
        <v>66</v>
      </c>
      <c r="J250" s="178"/>
      <c r="K250" s="178"/>
      <c r="L250" s="182"/>
      <c r="M250" s="183"/>
      <c r="N250" s="178"/>
      <c r="O250" s="178"/>
      <c r="P250" s="178"/>
      <c r="Q250" s="178"/>
      <c r="R250" s="178"/>
      <c r="S250" s="178"/>
      <c r="T250" s="184"/>
      <c r="AT250" s="185" t="s">
        <v>131</v>
      </c>
      <c r="AU250" s="185" t="s">
        <v>83</v>
      </c>
      <c r="AV250" s="185" t="s">
        <v>83</v>
      </c>
      <c r="AW250" s="185" t="s">
        <v>96</v>
      </c>
      <c r="AX250" s="185" t="s">
        <v>80</v>
      </c>
      <c r="AY250" s="185" t="s">
        <v>123</v>
      </c>
    </row>
    <row r="251" spans="2:65" s="6" customFormat="1" ht="13.5" customHeight="1">
      <c r="B251" s="95"/>
      <c r="C251" s="165" t="s">
        <v>378</v>
      </c>
      <c r="D251" s="165" t="s">
        <v>125</v>
      </c>
      <c r="E251" s="166" t="s">
        <v>379</v>
      </c>
      <c r="F251" s="167" t="s">
        <v>380</v>
      </c>
      <c r="G251" s="168" t="s">
        <v>128</v>
      </c>
      <c r="H251" s="169">
        <v>12</v>
      </c>
      <c r="I251" s="170"/>
      <c r="J251" s="171">
        <f>ROUND($I$251*$H$251,2)</f>
        <v>0</v>
      </c>
      <c r="K251" s="167" t="s">
        <v>136</v>
      </c>
      <c r="L251" s="139"/>
      <c r="M251" s="172"/>
      <c r="N251" s="173" t="s">
        <v>44</v>
      </c>
      <c r="O251" s="96"/>
      <c r="P251" s="174">
        <f>$O$251*$H$251</f>
        <v>0</v>
      </c>
      <c r="Q251" s="174">
        <v>7E-05</v>
      </c>
      <c r="R251" s="174">
        <f>$Q$251*$H$251</f>
        <v>0.0008399999999999999</v>
      </c>
      <c r="S251" s="174">
        <v>0.128</v>
      </c>
      <c r="T251" s="175">
        <f>$S$251*$H$251</f>
        <v>1.536</v>
      </c>
      <c r="AR251" s="99" t="s">
        <v>381</v>
      </c>
      <c r="AT251" s="99" t="s">
        <v>125</v>
      </c>
      <c r="AU251" s="99" t="s">
        <v>83</v>
      </c>
      <c r="AY251" s="6" t="s">
        <v>123</v>
      </c>
      <c r="BE251" s="176">
        <f>IF($N$251="základní",$J$251,0)</f>
        <v>0</v>
      </c>
      <c r="BF251" s="176">
        <f>IF($N$251="snížená",$J$251,0)</f>
        <v>0</v>
      </c>
      <c r="BG251" s="176">
        <f>IF($N$251="zákl. přenesená",$J$251,0)</f>
        <v>0</v>
      </c>
      <c r="BH251" s="176">
        <f>IF($N$251="sníž. přenesená",$J$251,0)</f>
        <v>0</v>
      </c>
      <c r="BI251" s="176">
        <f>IF($N$251="nulová",$J$251,0)</f>
        <v>0</v>
      </c>
      <c r="BJ251" s="99" t="s">
        <v>80</v>
      </c>
      <c r="BK251" s="176">
        <f>ROUND($I$251*$H$251,2)</f>
        <v>0</v>
      </c>
      <c r="BL251" s="99" t="s">
        <v>381</v>
      </c>
      <c r="BM251" s="99" t="s">
        <v>382</v>
      </c>
    </row>
    <row r="252" spans="2:51" s="6" customFormat="1" ht="13.5" customHeight="1">
      <c r="B252" s="177"/>
      <c r="C252" s="178"/>
      <c r="D252" s="179" t="s">
        <v>131</v>
      </c>
      <c r="E252" s="180"/>
      <c r="F252" s="180" t="s">
        <v>314</v>
      </c>
      <c r="G252" s="178"/>
      <c r="H252" s="181">
        <v>12</v>
      </c>
      <c r="J252" s="178"/>
      <c r="K252" s="178"/>
      <c r="L252" s="182"/>
      <c r="M252" s="183"/>
      <c r="N252" s="178"/>
      <c r="O252" s="178"/>
      <c r="P252" s="178"/>
      <c r="Q252" s="178"/>
      <c r="R252" s="178"/>
      <c r="S252" s="178"/>
      <c r="T252" s="184"/>
      <c r="AT252" s="185" t="s">
        <v>131</v>
      </c>
      <c r="AU252" s="185" t="s">
        <v>83</v>
      </c>
      <c r="AV252" s="185" t="s">
        <v>83</v>
      </c>
      <c r="AW252" s="185" t="s">
        <v>96</v>
      </c>
      <c r="AX252" s="185" t="s">
        <v>80</v>
      </c>
      <c r="AY252" s="185" t="s">
        <v>123</v>
      </c>
    </row>
    <row r="253" spans="2:65" s="6" customFormat="1" ht="13.5" customHeight="1">
      <c r="B253" s="95"/>
      <c r="C253" s="165" t="s">
        <v>383</v>
      </c>
      <c r="D253" s="165" t="s">
        <v>125</v>
      </c>
      <c r="E253" s="166" t="s">
        <v>384</v>
      </c>
      <c r="F253" s="167" t="s">
        <v>385</v>
      </c>
      <c r="G253" s="168" t="s">
        <v>386</v>
      </c>
      <c r="H253" s="169">
        <v>17</v>
      </c>
      <c r="I253" s="170"/>
      <c r="J253" s="171">
        <f>ROUND($I$253*$H$253,2)</f>
        <v>0</v>
      </c>
      <c r="K253" s="167" t="s">
        <v>136</v>
      </c>
      <c r="L253" s="139"/>
      <c r="M253" s="172"/>
      <c r="N253" s="173" t="s">
        <v>44</v>
      </c>
      <c r="O253" s="96"/>
      <c r="P253" s="174">
        <f>$O$253*$H$253</f>
        <v>0</v>
      </c>
      <c r="Q253" s="174">
        <v>0</v>
      </c>
      <c r="R253" s="174">
        <f>$Q$253*$H$253</f>
        <v>0</v>
      </c>
      <c r="S253" s="174">
        <v>0.1</v>
      </c>
      <c r="T253" s="175">
        <f>$S$253*$H$253</f>
        <v>1.7000000000000002</v>
      </c>
      <c r="AR253" s="99" t="s">
        <v>129</v>
      </c>
      <c r="AT253" s="99" t="s">
        <v>125</v>
      </c>
      <c r="AU253" s="99" t="s">
        <v>83</v>
      </c>
      <c r="AY253" s="6" t="s">
        <v>123</v>
      </c>
      <c r="BE253" s="176">
        <f>IF($N$253="základní",$J$253,0)</f>
        <v>0</v>
      </c>
      <c r="BF253" s="176">
        <f>IF($N$253="snížená",$J$253,0)</f>
        <v>0</v>
      </c>
      <c r="BG253" s="176">
        <f>IF($N$253="zákl. přenesená",$J$253,0)</f>
        <v>0</v>
      </c>
      <c r="BH253" s="176">
        <f>IF($N$253="sníž. přenesená",$J$253,0)</f>
        <v>0</v>
      </c>
      <c r="BI253" s="176">
        <f>IF($N$253="nulová",$J$253,0)</f>
        <v>0</v>
      </c>
      <c r="BJ253" s="99" t="s">
        <v>80</v>
      </c>
      <c r="BK253" s="176">
        <f>ROUND($I$253*$H$253,2)</f>
        <v>0</v>
      </c>
      <c r="BL253" s="99" t="s">
        <v>129</v>
      </c>
      <c r="BM253" s="99" t="s">
        <v>387</v>
      </c>
    </row>
    <row r="254" spans="2:51" s="6" customFormat="1" ht="13.5" customHeight="1">
      <c r="B254" s="177"/>
      <c r="C254" s="178"/>
      <c r="D254" s="179" t="s">
        <v>131</v>
      </c>
      <c r="E254" s="180"/>
      <c r="F254" s="180" t="s">
        <v>388</v>
      </c>
      <c r="G254" s="178"/>
      <c r="H254" s="181">
        <v>17</v>
      </c>
      <c r="J254" s="178"/>
      <c r="K254" s="178"/>
      <c r="L254" s="182"/>
      <c r="M254" s="183"/>
      <c r="N254" s="178"/>
      <c r="O254" s="178"/>
      <c r="P254" s="178"/>
      <c r="Q254" s="178"/>
      <c r="R254" s="178"/>
      <c r="S254" s="178"/>
      <c r="T254" s="184"/>
      <c r="AT254" s="185" t="s">
        <v>131</v>
      </c>
      <c r="AU254" s="185" t="s">
        <v>83</v>
      </c>
      <c r="AV254" s="185" t="s">
        <v>83</v>
      </c>
      <c r="AW254" s="185" t="s">
        <v>96</v>
      </c>
      <c r="AX254" s="185" t="s">
        <v>80</v>
      </c>
      <c r="AY254" s="185" t="s">
        <v>123</v>
      </c>
    </row>
    <row r="255" spans="2:65" s="6" customFormat="1" ht="13.5" customHeight="1">
      <c r="B255" s="95"/>
      <c r="C255" s="165" t="s">
        <v>389</v>
      </c>
      <c r="D255" s="165" t="s">
        <v>125</v>
      </c>
      <c r="E255" s="166" t="s">
        <v>390</v>
      </c>
      <c r="F255" s="167" t="s">
        <v>391</v>
      </c>
      <c r="G255" s="168" t="s">
        <v>386</v>
      </c>
      <c r="H255" s="169">
        <v>4</v>
      </c>
      <c r="I255" s="170"/>
      <c r="J255" s="171">
        <f>ROUND($I$255*$H$255,2)</f>
        <v>0</v>
      </c>
      <c r="K255" s="167" t="s">
        <v>136</v>
      </c>
      <c r="L255" s="139"/>
      <c r="M255" s="172"/>
      <c r="N255" s="173" t="s">
        <v>44</v>
      </c>
      <c r="O255" s="96"/>
      <c r="P255" s="174">
        <f>$O$255*$H$255</f>
        <v>0</v>
      </c>
      <c r="Q255" s="174">
        <v>0</v>
      </c>
      <c r="R255" s="174">
        <f>$Q$255*$H$255</f>
        <v>0</v>
      </c>
      <c r="S255" s="174">
        <v>0.1</v>
      </c>
      <c r="T255" s="175">
        <f>$S$255*$H$255</f>
        <v>0.4</v>
      </c>
      <c r="AR255" s="99" t="s">
        <v>129</v>
      </c>
      <c r="AT255" s="99" t="s">
        <v>125</v>
      </c>
      <c r="AU255" s="99" t="s">
        <v>83</v>
      </c>
      <c r="AY255" s="6" t="s">
        <v>123</v>
      </c>
      <c r="BE255" s="176">
        <f>IF($N$255="základní",$J$255,0)</f>
        <v>0</v>
      </c>
      <c r="BF255" s="176">
        <f>IF($N$255="snížená",$J$255,0)</f>
        <v>0</v>
      </c>
      <c r="BG255" s="176">
        <f>IF($N$255="zákl. přenesená",$J$255,0)</f>
        <v>0</v>
      </c>
      <c r="BH255" s="176">
        <f>IF($N$255="sníž. přenesená",$J$255,0)</f>
        <v>0</v>
      </c>
      <c r="BI255" s="176">
        <f>IF($N$255="nulová",$J$255,0)</f>
        <v>0</v>
      </c>
      <c r="BJ255" s="99" t="s">
        <v>80</v>
      </c>
      <c r="BK255" s="176">
        <f>ROUND($I$255*$H$255,2)</f>
        <v>0</v>
      </c>
      <c r="BL255" s="99" t="s">
        <v>129</v>
      </c>
      <c r="BM255" s="99" t="s">
        <v>392</v>
      </c>
    </row>
    <row r="256" spans="2:51" s="6" customFormat="1" ht="13.5" customHeight="1">
      <c r="B256" s="177"/>
      <c r="C256" s="178"/>
      <c r="D256" s="179" t="s">
        <v>131</v>
      </c>
      <c r="E256" s="180"/>
      <c r="F256" s="180" t="s">
        <v>393</v>
      </c>
      <c r="G256" s="178"/>
      <c r="H256" s="181">
        <v>4</v>
      </c>
      <c r="J256" s="178"/>
      <c r="K256" s="178"/>
      <c r="L256" s="182"/>
      <c r="M256" s="183"/>
      <c r="N256" s="178"/>
      <c r="O256" s="178"/>
      <c r="P256" s="178"/>
      <c r="Q256" s="178"/>
      <c r="R256" s="178"/>
      <c r="S256" s="178"/>
      <c r="T256" s="184"/>
      <c r="AT256" s="185" t="s">
        <v>131</v>
      </c>
      <c r="AU256" s="185" t="s">
        <v>83</v>
      </c>
      <c r="AV256" s="185" t="s">
        <v>83</v>
      </c>
      <c r="AW256" s="185" t="s">
        <v>96</v>
      </c>
      <c r="AX256" s="185" t="s">
        <v>80</v>
      </c>
      <c r="AY256" s="185" t="s">
        <v>123</v>
      </c>
    </row>
    <row r="257" spans="2:65" s="6" customFormat="1" ht="13.5" customHeight="1">
      <c r="B257" s="95"/>
      <c r="C257" s="165" t="s">
        <v>394</v>
      </c>
      <c r="D257" s="165" t="s">
        <v>125</v>
      </c>
      <c r="E257" s="166" t="s">
        <v>395</v>
      </c>
      <c r="F257" s="167" t="s">
        <v>396</v>
      </c>
      <c r="G257" s="168" t="s">
        <v>338</v>
      </c>
      <c r="H257" s="169">
        <v>14</v>
      </c>
      <c r="I257" s="170"/>
      <c r="J257" s="171">
        <f>ROUND($I$257*$H$257,2)</f>
        <v>0</v>
      </c>
      <c r="K257" s="167" t="s">
        <v>136</v>
      </c>
      <c r="L257" s="139"/>
      <c r="M257" s="172"/>
      <c r="N257" s="173" t="s">
        <v>44</v>
      </c>
      <c r="O257" s="96"/>
      <c r="P257" s="174">
        <f>$O$257*$H$257</f>
        <v>0</v>
      </c>
      <c r="Q257" s="174">
        <v>0</v>
      </c>
      <c r="R257" s="174">
        <f>$Q$257*$H$257</f>
        <v>0</v>
      </c>
      <c r="S257" s="174">
        <v>0</v>
      </c>
      <c r="T257" s="175">
        <f>$S$257*$H$257</f>
        <v>0</v>
      </c>
      <c r="AR257" s="99" t="s">
        <v>129</v>
      </c>
      <c r="AT257" s="99" t="s">
        <v>125</v>
      </c>
      <c r="AU257" s="99" t="s">
        <v>83</v>
      </c>
      <c r="AY257" s="6" t="s">
        <v>123</v>
      </c>
      <c r="BE257" s="176">
        <f>IF($N$257="základní",$J$257,0)</f>
        <v>0</v>
      </c>
      <c r="BF257" s="176">
        <f>IF($N$257="snížená",$J$257,0)</f>
        <v>0</v>
      </c>
      <c r="BG257" s="176">
        <f>IF($N$257="zákl. přenesená",$J$257,0)</f>
        <v>0</v>
      </c>
      <c r="BH257" s="176">
        <f>IF($N$257="sníž. přenesená",$J$257,0)</f>
        <v>0</v>
      </c>
      <c r="BI257" s="176">
        <f>IF($N$257="nulová",$J$257,0)</f>
        <v>0</v>
      </c>
      <c r="BJ257" s="99" t="s">
        <v>80</v>
      </c>
      <c r="BK257" s="176">
        <f>ROUND($I$257*$H$257,2)</f>
        <v>0</v>
      </c>
      <c r="BL257" s="99" t="s">
        <v>129</v>
      </c>
      <c r="BM257" s="99" t="s">
        <v>397</v>
      </c>
    </row>
    <row r="258" spans="2:51" s="6" customFormat="1" ht="13.5" customHeight="1">
      <c r="B258" s="177"/>
      <c r="C258" s="178"/>
      <c r="D258" s="179" t="s">
        <v>131</v>
      </c>
      <c r="E258" s="180"/>
      <c r="F258" s="180" t="s">
        <v>340</v>
      </c>
      <c r="G258" s="178"/>
      <c r="H258" s="181">
        <v>14</v>
      </c>
      <c r="J258" s="178"/>
      <c r="K258" s="178"/>
      <c r="L258" s="182"/>
      <c r="M258" s="183"/>
      <c r="N258" s="178"/>
      <c r="O258" s="178"/>
      <c r="P258" s="178"/>
      <c r="Q258" s="178"/>
      <c r="R258" s="178"/>
      <c r="S258" s="178"/>
      <c r="T258" s="184"/>
      <c r="AT258" s="185" t="s">
        <v>131</v>
      </c>
      <c r="AU258" s="185" t="s">
        <v>83</v>
      </c>
      <c r="AV258" s="185" t="s">
        <v>83</v>
      </c>
      <c r="AW258" s="185" t="s">
        <v>96</v>
      </c>
      <c r="AX258" s="185" t="s">
        <v>80</v>
      </c>
      <c r="AY258" s="185" t="s">
        <v>123</v>
      </c>
    </row>
    <row r="259" spans="2:65" s="6" customFormat="1" ht="13.5" customHeight="1">
      <c r="B259" s="95"/>
      <c r="C259" s="165" t="s">
        <v>398</v>
      </c>
      <c r="D259" s="165" t="s">
        <v>125</v>
      </c>
      <c r="E259" s="166" t="s">
        <v>399</v>
      </c>
      <c r="F259" s="167" t="s">
        <v>400</v>
      </c>
      <c r="G259" s="168" t="s">
        <v>338</v>
      </c>
      <c r="H259" s="169">
        <v>1072</v>
      </c>
      <c r="I259" s="170"/>
      <c r="J259" s="171">
        <f>ROUND($I$259*$H$259,2)</f>
        <v>0</v>
      </c>
      <c r="K259" s="167"/>
      <c r="L259" s="139"/>
      <c r="M259" s="172"/>
      <c r="N259" s="173" t="s">
        <v>44</v>
      </c>
      <c r="O259" s="96"/>
      <c r="P259" s="174">
        <f>$O$259*$H$259</f>
        <v>0</v>
      </c>
      <c r="Q259" s="174">
        <v>1E-05</v>
      </c>
      <c r="R259" s="174">
        <f>$Q$259*$H$259</f>
        <v>0.01072</v>
      </c>
      <c r="S259" s="174">
        <v>0</v>
      </c>
      <c r="T259" s="175">
        <f>$S$259*$H$259</f>
        <v>0</v>
      </c>
      <c r="AR259" s="99" t="s">
        <v>129</v>
      </c>
      <c r="AT259" s="99" t="s">
        <v>125</v>
      </c>
      <c r="AU259" s="99" t="s">
        <v>83</v>
      </c>
      <c r="AY259" s="6" t="s">
        <v>123</v>
      </c>
      <c r="BE259" s="176">
        <f>IF($N$259="základní",$J$259,0)</f>
        <v>0</v>
      </c>
      <c r="BF259" s="176">
        <f>IF($N$259="snížená",$J$259,0)</f>
        <v>0</v>
      </c>
      <c r="BG259" s="176">
        <f>IF($N$259="zákl. přenesená",$J$259,0)</f>
        <v>0</v>
      </c>
      <c r="BH259" s="176">
        <f>IF($N$259="sníž. přenesená",$J$259,0)</f>
        <v>0</v>
      </c>
      <c r="BI259" s="176">
        <f>IF($N$259="nulová",$J$259,0)</f>
        <v>0</v>
      </c>
      <c r="BJ259" s="99" t="s">
        <v>80</v>
      </c>
      <c r="BK259" s="176">
        <f>ROUND($I$259*$H$259,2)</f>
        <v>0</v>
      </c>
      <c r="BL259" s="99" t="s">
        <v>129</v>
      </c>
      <c r="BM259" s="99" t="s">
        <v>401</v>
      </c>
    </row>
    <row r="260" spans="2:51" s="6" customFormat="1" ht="13.5" customHeight="1">
      <c r="B260" s="177"/>
      <c r="C260" s="178"/>
      <c r="D260" s="179" t="s">
        <v>131</v>
      </c>
      <c r="E260" s="180"/>
      <c r="F260" s="180" t="s">
        <v>402</v>
      </c>
      <c r="G260" s="178"/>
      <c r="H260" s="181">
        <v>1072</v>
      </c>
      <c r="J260" s="178"/>
      <c r="K260" s="178"/>
      <c r="L260" s="182"/>
      <c r="M260" s="183"/>
      <c r="N260" s="178"/>
      <c r="O260" s="178"/>
      <c r="P260" s="178"/>
      <c r="Q260" s="178"/>
      <c r="R260" s="178"/>
      <c r="S260" s="178"/>
      <c r="T260" s="184"/>
      <c r="AT260" s="185" t="s">
        <v>131</v>
      </c>
      <c r="AU260" s="185" t="s">
        <v>83</v>
      </c>
      <c r="AV260" s="185" t="s">
        <v>83</v>
      </c>
      <c r="AW260" s="185" t="s">
        <v>96</v>
      </c>
      <c r="AX260" s="185" t="s">
        <v>80</v>
      </c>
      <c r="AY260" s="185" t="s">
        <v>123</v>
      </c>
    </row>
    <row r="261" spans="2:65" s="6" customFormat="1" ht="13.5" customHeight="1">
      <c r="B261" s="95"/>
      <c r="C261" s="165" t="s">
        <v>403</v>
      </c>
      <c r="D261" s="165" t="s">
        <v>125</v>
      </c>
      <c r="E261" s="166" t="s">
        <v>404</v>
      </c>
      <c r="F261" s="167" t="s">
        <v>405</v>
      </c>
      <c r="G261" s="168" t="s">
        <v>135</v>
      </c>
      <c r="H261" s="169">
        <v>1.6</v>
      </c>
      <c r="I261" s="170"/>
      <c r="J261" s="171">
        <f>ROUND($I$261*$H$261,2)</f>
        <v>0</v>
      </c>
      <c r="K261" s="167" t="s">
        <v>136</v>
      </c>
      <c r="L261" s="139"/>
      <c r="M261" s="172"/>
      <c r="N261" s="173" t="s">
        <v>44</v>
      </c>
      <c r="O261" s="96"/>
      <c r="P261" s="174">
        <f>$O$261*$H$261</f>
        <v>0</v>
      </c>
      <c r="Q261" s="174">
        <v>0</v>
      </c>
      <c r="R261" s="174">
        <f>$Q$261*$H$261</f>
        <v>0</v>
      </c>
      <c r="S261" s="174">
        <v>2</v>
      </c>
      <c r="T261" s="175">
        <f>$S$261*$H$261</f>
        <v>3.2</v>
      </c>
      <c r="AR261" s="99" t="s">
        <v>129</v>
      </c>
      <c r="AT261" s="99" t="s">
        <v>125</v>
      </c>
      <c r="AU261" s="99" t="s">
        <v>83</v>
      </c>
      <c r="AY261" s="6" t="s">
        <v>123</v>
      </c>
      <c r="BE261" s="176">
        <f>IF($N$261="základní",$J$261,0)</f>
        <v>0</v>
      </c>
      <c r="BF261" s="176">
        <f>IF($N$261="snížená",$J$261,0)</f>
        <v>0</v>
      </c>
      <c r="BG261" s="176">
        <f>IF($N$261="zákl. přenesená",$J$261,0)</f>
        <v>0</v>
      </c>
      <c r="BH261" s="176">
        <f>IF($N$261="sníž. přenesená",$J$261,0)</f>
        <v>0</v>
      </c>
      <c r="BI261" s="176">
        <f>IF($N$261="nulová",$J$261,0)</f>
        <v>0</v>
      </c>
      <c r="BJ261" s="99" t="s">
        <v>80</v>
      </c>
      <c r="BK261" s="176">
        <f>ROUND($I$261*$H$261,2)</f>
        <v>0</v>
      </c>
      <c r="BL261" s="99" t="s">
        <v>129</v>
      </c>
      <c r="BM261" s="99" t="s">
        <v>406</v>
      </c>
    </row>
    <row r="262" spans="2:51" s="6" customFormat="1" ht="13.5" customHeight="1">
      <c r="B262" s="177"/>
      <c r="C262" s="178"/>
      <c r="D262" s="179" t="s">
        <v>131</v>
      </c>
      <c r="E262" s="180"/>
      <c r="F262" s="180" t="s">
        <v>407</v>
      </c>
      <c r="G262" s="178"/>
      <c r="H262" s="181">
        <v>1.6</v>
      </c>
      <c r="J262" s="178"/>
      <c r="K262" s="178"/>
      <c r="L262" s="182"/>
      <c r="M262" s="183"/>
      <c r="N262" s="178"/>
      <c r="O262" s="178"/>
      <c r="P262" s="178"/>
      <c r="Q262" s="178"/>
      <c r="R262" s="178"/>
      <c r="S262" s="178"/>
      <c r="T262" s="184"/>
      <c r="AT262" s="185" t="s">
        <v>131</v>
      </c>
      <c r="AU262" s="185" t="s">
        <v>83</v>
      </c>
      <c r="AV262" s="185" t="s">
        <v>83</v>
      </c>
      <c r="AW262" s="185" t="s">
        <v>96</v>
      </c>
      <c r="AX262" s="185" t="s">
        <v>80</v>
      </c>
      <c r="AY262" s="185" t="s">
        <v>123</v>
      </c>
    </row>
    <row r="263" spans="2:65" s="6" customFormat="1" ht="13.5" customHeight="1">
      <c r="B263" s="95"/>
      <c r="C263" s="165" t="s">
        <v>408</v>
      </c>
      <c r="D263" s="165" t="s">
        <v>125</v>
      </c>
      <c r="E263" s="166" t="s">
        <v>409</v>
      </c>
      <c r="F263" s="167" t="s">
        <v>410</v>
      </c>
      <c r="G263" s="168" t="s">
        <v>386</v>
      </c>
      <c r="H263" s="169">
        <v>2</v>
      </c>
      <c r="I263" s="170"/>
      <c r="J263" s="171">
        <f>ROUND($I$263*$H$263,2)</f>
        <v>0</v>
      </c>
      <c r="K263" s="167" t="s">
        <v>136</v>
      </c>
      <c r="L263" s="139"/>
      <c r="M263" s="172"/>
      <c r="N263" s="173" t="s">
        <v>44</v>
      </c>
      <c r="O263" s="96"/>
      <c r="P263" s="174">
        <f>$O$263*$H$263</f>
        <v>0</v>
      </c>
      <c r="Q263" s="174">
        <v>0</v>
      </c>
      <c r="R263" s="174">
        <f>$Q$263*$H$263</f>
        <v>0</v>
      </c>
      <c r="S263" s="174">
        <v>0.082</v>
      </c>
      <c r="T263" s="175">
        <f>$S$263*$H$263</f>
        <v>0.164</v>
      </c>
      <c r="AR263" s="99" t="s">
        <v>129</v>
      </c>
      <c r="AT263" s="99" t="s">
        <v>125</v>
      </c>
      <c r="AU263" s="99" t="s">
        <v>83</v>
      </c>
      <c r="AY263" s="6" t="s">
        <v>123</v>
      </c>
      <c r="BE263" s="176">
        <f>IF($N$263="základní",$J$263,0)</f>
        <v>0</v>
      </c>
      <c r="BF263" s="176">
        <f>IF($N$263="snížená",$J$263,0)</f>
        <v>0</v>
      </c>
      <c r="BG263" s="176">
        <f>IF($N$263="zákl. přenesená",$J$263,0)</f>
        <v>0</v>
      </c>
      <c r="BH263" s="176">
        <f>IF($N$263="sníž. přenesená",$J$263,0)</f>
        <v>0</v>
      </c>
      <c r="BI263" s="176">
        <f>IF($N$263="nulová",$J$263,0)</f>
        <v>0</v>
      </c>
      <c r="BJ263" s="99" t="s">
        <v>80</v>
      </c>
      <c r="BK263" s="176">
        <f>ROUND($I$263*$H$263,2)</f>
        <v>0</v>
      </c>
      <c r="BL263" s="99" t="s">
        <v>129</v>
      </c>
      <c r="BM263" s="99" t="s">
        <v>411</v>
      </c>
    </row>
    <row r="264" spans="2:65" s="6" customFormat="1" ht="13.5" customHeight="1">
      <c r="B264" s="95"/>
      <c r="C264" s="168" t="s">
        <v>412</v>
      </c>
      <c r="D264" s="168" t="s">
        <v>125</v>
      </c>
      <c r="E264" s="166" t="s">
        <v>413</v>
      </c>
      <c r="F264" s="167" t="s">
        <v>414</v>
      </c>
      <c r="G264" s="168" t="s">
        <v>128</v>
      </c>
      <c r="H264" s="169">
        <v>15.45</v>
      </c>
      <c r="I264" s="170"/>
      <c r="J264" s="171">
        <f>ROUND($I$264*$H$264,2)</f>
        <v>0</v>
      </c>
      <c r="K264" s="167" t="s">
        <v>136</v>
      </c>
      <c r="L264" s="139"/>
      <c r="M264" s="172"/>
      <c r="N264" s="173" t="s">
        <v>44</v>
      </c>
      <c r="O264" s="96"/>
      <c r="P264" s="174">
        <f>$O$264*$H$264</f>
        <v>0</v>
      </c>
      <c r="Q264" s="174">
        <v>0</v>
      </c>
      <c r="R264" s="174">
        <f>$Q$264*$H$264</f>
        <v>0</v>
      </c>
      <c r="S264" s="174">
        <v>0</v>
      </c>
      <c r="T264" s="175">
        <f>$S$264*$H$264</f>
        <v>0</v>
      </c>
      <c r="AR264" s="99" t="s">
        <v>129</v>
      </c>
      <c r="AT264" s="99" t="s">
        <v>125</v>
      </c>
      <c r="AU264" s="99" t="s">
        <v>83</v>
      </c>
      <c r="AY264" s="99" t="s">
        <v>123</v>
      </c>
      <c r="BE264" s="176">
        <f>IF($N$264="základní",$J$264,0)</f>
        <v>0</v>
      </c>
      <c r="BF264" s="176">
        <f>IF($N$264="snížená",$J$264,0)</f>
        <v>0</v>
      </c>
      <c r="BG264" s="176">
        <f>IF($N$264="zákl. přenesená",$J$264,0)</f>
        <v>0</v>
      </c>
      <c r="BH264" s="176">
        <f>IF($N$264="sníž. přenesená",$J$264,0)</f>
        <v>0</v>
      </c>
      <c r="BI264" s="176">
        <f>IF($N$264="nulová",$J$264,0)</f>
        <v>0</v>
      </c>
      <c r="BJ264" s="99" t="s">
        <v>80</v>
      </c>
      <c r="BK264" s="176">
        <f>ROUND($I$264*$H$264,2)</f>
        <v>0</v>
      </c>
      <c r="BL264" s="99" t="s">
        <v>129</v>
      </c>
      <c r="BM264" s="99" t="s">
        <v>415</v>
      </c>
    </row>
    <row r="265" spans="2:51" s="6" customFormat="1" ht="13.5" customHeight="1">
      <c r="B265" s="177"/>
      <c r="C265" s="178"/>
      <c r="D265" s="179" t="s">
        <v>131</v>
      </c>
      <c r="E265" s="180"/>
      <c r="F265" s="180" t="s">
        <v>416</v>
      </c>
      <c r="G265" s="178"/>
      <c r="H265" s="181">
        <v>15.45</v>
      </c>
      <c r="J265" s="178"/>
      <c r="K265" s="178"/>
      <c r="L265" s="182"/>
      <c r="M265" s="183"/>
      <c r="N265" s="178"/>
      <c r="O265" s="178"/>
      <c r="P265" s="178"/>
      <c r="Q265" s="178"/>
      <c r="R265" s="178"/>
      <c r="S265" s="178"/>
      <c r="T265" s="184"/>
      <c r="AT265" s="185" t="s">
        <v>131</v>
      </c>
      <c r="AU265" s="185" t="s">
        <v>83</v>
      </c>
      <c r="AV265" s="185" t="s">
        <v>83</v>
      </c>
      <c r="AW265" s="185" t="s">
        <v>96</v>
      </c>
      <c r="AX265" s="185" t="s">
        <v>80</v>
      </c>
      <c r="AY265" s="185" t="s">
        <v>123</v>
      </c>
    </row>
    <row r="266" spans="2:63" s="152" customFormat="1" ht="30" customHeight="1">
      <c r="B266" s="153"/>
      <c r="C266" s="154"/>
      <c r="D266" s="154" t="s">
        <v>72</v>
      </c>
      <c r="E266" s="163" t="s">
        <v>174</v>
      </c>
      <c r="F266" s="163" t="s">
        <v>417</v>
      </c>
      <c r="G266" s="154"/>
      <c r="H266" s="154"/>
      <c r="J266" s="164">
        <f>$BK$266</f>
        <v>0</v>
      </c>
      <c r="K266" s="154"/>
      <c r="L266" s="157"/>
      <c r="M266" s="158"/>
      <c r="N266" s="154"/>
      <c r="O266" s="154"/>
      <c r="P266" s="159">
        <f>$P$267</f>
        <v>0</v>
      </c>
      <c r="Q266" s="154"/>
      <c r="R266" s="159">
        <f>$R$267</f>
        <v>0</v>
      </c>
      <c r="S266" s="154"/>
      <c r="T266" s="160">
        <f>$T$267</f>
        <v>0</v>
      </c>
      <c r="AR266" s="161" t="s">
        <v>80</v>
      </c>
      <c r="AT266" s="161" t="s">
        <v>72</v>
      </c>
      <c r="AU266" s="161" t="s">
        <v>80</v>
      </c>
      <c r="AY266" s="161" t="s">
        <v>123</v>
      </c>
      <c r="BK266" s="162">
        <f>$BK$267</f>
        <v>0</v>
      </c>
    </row>
    <row r="267" spans="2:65" s="6" customFormat="1" ht="13.5" customHeight="1">
      <c r="B267" s="95"/>
      <c r="C267" s="165" t="s">
        <v>418</v>
      </c>
      <c r="D267" s="165" t="s">
        <v>125</v>
      </c>
      <c r="E267" s="166" t="s">
        <v>419</v>
      </c>
      <c r="F267" s="167" t="s">
        <v>420</v>
      </c>
      <c r="G267" s="168" t="s">
        <v>421</v>
      </c>
      <c r="H267" s="169">
        <v>1</v>
      </c>
      <c r="I267" s="170"/>
      <c r="J267" s="171">
        <f>ROUND($I$267*$H$267,2)</f>
        <v>0</v>
      </c>
      <c r="K267" s="167"/>
      <c r="L267" s="139"/>
      <c r="M267" s="172"/>
      <c r="N267" s="173" t="s">
        <v>44</v>
      </c>
      <c r="O267" s="96"/>
      <c r="P267" s="174">
        <f>$O$267*$H$267</f>
        <v>0</v>
      </c>
      <c r="Q267" s="174">
        <v>0</v>
      </c>
      <c r="R267" s="174">
        <f>$Q$267*$H$267</f>
        <v>0</v>
      </c>
      <c r="S267" s="174">
        <v>0</v>
      </c>
      <c r="T267" s="175">
        <f>$S$267*$H$267</f>
        <v>0</v>
      </c>
      <c r="AR267" s="99" t="s">
        <v>129</v>
      </c>
      <c r="AT267" s="99" t="s">
        <v>125</v>
      </c>
      <c r="AU267" s="99" t="s">
        <v>83</v>
      </c>
      <c r="AY267" s="6" t="s">
        <v>123</v>
      </c>
      <c r="BE267" s="176">
        <f>IF($N$267="základní",$J$267,0)</f>
        <v>0</v>
      </c>
      <c r="BF267" s="176">
        <f>IF($N$267="snížená",$J$267,0)</f>
        <v>0</v>
      </c>
      <c r="BG267" s="176">
        <f>IF($N$267="zákl. přenesená",$J$267,0)</f>
        <v>0</v>
      </c>
      <c r="BH267" s="176">
        <f>IF($N$267="sníž. přenesená",$J$267,0)</f>
        <v>0</v>
      </c>
      <c r="BI267" s="176">
        <f>IF($N$267="nulová",$J$267,0)</f>
        <v>0</v>
      </c>
      <c r="BJ267" s="99" t="s">
        <v>80</v>
      </c>
      <c r="BK267" s="176">
        <f>ROUND($I$267*$H$267,2)</f>
        <v>0</v>
      </c>
      <c r="BL267" s="99" t="s">
        <v>129</v>
      </c>
      <c r="BM267" s="99" t="s">
        <v>422</v>
      </c>
    </row>
    <row r="268" spans="2:63" s="152" customFormat="1" ht="30" customHeight="1">
      <c r="B268" s="153"/>
      <c r="C268" s="154"/>
      <c r="D268" s="154" t="s">
        <v>72</v>
      </c>
      <c r="E268" s="163" t="s">
        <v>423</v>
      </c>
      <c r="F268" s="163" t="s">
        <v>424</v>
      </c>
      <c r="G268" s="154"/>
      <c r="H268" s="154"/>
      <c r="J268" s="164">
        <f>$BK$268</f>
        <v>0</v>
      </c>
      <c r="K268" s="154"/>
      <c r="L268" s="157"/>
      <c r="M268" s="158"/>
      <c r="N268" s="154"/>
      <c r="O268" s="154"/>
      <c r="P268" s="159">
        <f>SUM($P$269:$P$304)</f>
        <v>0</v>
      </c>
      <c r="Q268" s="154"/>
      <c r="R268" s="159">
        <f>SUM($R$269:$R$304)</f>
        <v>305.62433519999996</v>
      </c>
      <c r="S268" s="154"/>
      <c r="T268" s="160">
        <f>SUM($T$269:$T$304)</f>
        <v>0</v>
      </c>
      <c r="AR268" s="161" t="s">
        <v>80</v>
      </c>
      <c r="AT268" s="161" t="s">
        <v>72</v>
      </c>
      <c r="AU268" s="161" t="s">
        <v>80</v>
      </c>
      <c r="AY268" s="161" t="s">
        <v>123</v>
      </c>
      <c r="BK268" s="162">
        <f>SUM($BK$269:$BK$304)</f>
        <v>0</v>
      </c>
    </row>
    <row r="269" spans="2:65" s="6" customFormat="1" ht="13.5" customHeight="1">
      <c r="B269" s="95"/>
      <c r="C269" s="168" t="s">
        <v>425</v>
      </c>
      <c r="D269" s="168" t="s">
        <v>125</v>
      </c>
      <c r="E269" s="166" t="s">
        <v>426</v>
      </c>
      <c r="F269" s="167" t="s">
        <v>427</v>
      </c>
      <c r="G269" s="168" t="s">
        <v>386</v>
      </c>
      <c r="H269" s="169">
        <v>21</v>
      </c>
      <c r="I269" s="170"/>
      <c r="J269" s="171">
        <f>ROUND($I$269*$H$269,2)</f>
        <v>0</v>
      </c>
      <c r="K269" s="167" t="s">
        <v>136</v>
      </c>
      <c r="L269" s="139"/>
      <c r="M269" s="172"/>
      <c r="N269" s="173" t="s">
        <v>44</v>
      </c>
      <c r="O269" s="96"/>
      <c r="P269" s="174">
        <f>$O$269*$H$269</f>
        <v>0</v>
      </c>
      <c r="Q269" s="174">
        <v>0.00702</v>
      </c>
      <c r="R269" s="174">
        <f>$Q$269*$H$269</f>
        <v>0.14742</v>
      </c>
      <c r="S269" s="174">
        <v>0</v>
      </c>
      <c r="T269" s="175">
        <f>$S$269*$H$269</f>
        <v>0</v>
      </c>
      <c r="AR269" s="99" t="s">
        <v>129</v>
      </c>
      <c r="AT269" s="99" t="s">
        <v>125</v>
      </c>
      <c r="AU269" s="99" t="s">
        <v>83</v>
      </c>
      <c r="AY269" s="99" t="s">
        <v>123</v>
      </c>
      <c r="BE269" s="176">
        <f>IF($N$269="základní",$J$269,0)</f>
        <v>0</v>
      </c>
      <c r="BF269" s="176">
        <f>IF($N$269="snížená",$J$269,0)</f>
        <v>0</v>
      </c>
      <c r="BG269" s="176">
        <f>IF($N$269="zákl. přenesená",$J$269,0)</f>
        <v>0</v>
      </c>
      <c r="BH269" s="176">
        <f>IF($N$269="sníž. přenesená",$J$269,0)</f>
        <v>0</v>
      </c>
      <c r="BI269" s="176">
        <f>IF($N$269="nulová",$J$269,0)</f>
        <v>0</v>
      </c>
      <c r="BJ269" s="99" t="s">
        <v>80</v>
      </c>
      <c r="BK269" s="176">
        <f>ROUND($I$269*$H$269,2)</f>
        <v>0</v>
      </c>
      <c r="BL269" s="99" t="s">
        <v>129</v>
      </c>
      <c r="BM269" s="99" t="s">
        <v>428</v>
      </c>
    </row>
    <row r="270" spans="2:51" s="6" customFormat="1" ht="13.5" customHeight="1">
      <c r="B270" s="177"/>
      <c r="C270" s="178"/>
      <c r="D270" s="179" t="s">
        <v>131</v>
      </c>
      <c r="E270" s="180"/>
      <c r="F270" s="180" t="s">
        <v>429</v>
      </c>
      <c r="G270" s="178"/>
      <c r="H270" s="181">
        <v>21</v>
      </c>
      <c r="J270" s="178"/>
      <c r="K270" s="178"/>
      <c r="L270" s="182"/>
      <c r="M270" s="183"/>
      <c r="N270" s="178"/>
      <c r="O270" s="178"/>
      <c r="P270" s="178"/>
      <c r="Q270" s="178"/>
      <c r="R270" s="178"/>
      <c r="S270" s="178"/>
      <c r="T270" s="184"/>
      <c r="AT270" s="185" t="s">
        <v>131</v>
      </c>
      <c r="AU270" s="185" t="s">
        <v>83</v>
      </c>
      <c r="AV270" s="185" t="s">
        <v>83</v>
      </c>
      <c r="AW270" s="185" t="s">
        <v>96</v>
      </c>
      <c r="AX270" s="185" t="s">
        <v>80</v>
      </c>
      <c r="AY270" s="185" t="s">
        <v>123</v>
      </c>
    </row>
    <row r="271" spans="2:65" s="6" customFormat="1" ht="13.5" customHeight="1">
      <c r="B271" s="95"/>
      <c r="C271" s="165" t="s">
        <v>430</v>
      </c>
      <c r="D271" s="165" t="s">
        <v>125</v>
      </c>
      <c r="E271" s="166" t="s">
        <v>431</v>
      </c>
      <c r="F271" s="167" t="s">
        <v>432</v>
      </c>
      <c r="G271" s="168" t="s">
        <v>386</v>
      </c>
      <c r="H271" s="169">
        <v>21</v>
      </c>
      <c r="I271" s="170"/>
      <c r="J271" s="171">
        <f>ROUND($I$271*$H$271,2)</f>
        <v>0</v>
      </c>
      <c r="K271" s="167" t="s">
        <v>136</v>
      </c>
      <c r="L271" s="139"/>
      <c r="M271" s="172"/>
      <c r="N271" s="173" t="s">
        <v>44</v>
      </c>
      <c r="O271" s="96"/>
      <c r="P271" s="174">
        <f>$O$271*$H$271</f>
        <v>0</v>
      </c>
      <c r="Q271" s="174">
        <v>0.4208</v>
      </c>
      <c r="R271" s="174">
        <f>$Q$271*$H$271</f>
        <v>8.8368</v>
      </c>
      <c r="S271" s="174">
        <v>0</v>
      </c>
      <c r="T271" s="175">
        <f>$S$271*$H$271</f>
        <v>0</v>
      </c>
      <c r="AR271" s="99" t="s">
        <v>129</v>
      </c>
      <c r="AT271" s="99" t="s">
        <v>125</v>
      </c>
      <c r="AU271" s="99" t="s">
        <v>83</v>
      </c>
      <c r="AY271" s="6" t="s">
        <v>123</v>
      </c>
      <c r="BE271" s="176">
        <f>IF($N$271="základní",$J$271,0)</f>
        <v>0</v>
      </c>
      <c r="BF271" s="176">
        <f>IF($N$271="snížená",$J$271,0)</f>
        <v>0</v>
      </c>
      <c r="BG271" s="176">
        <f>IF($N$271="zákl. přenesená",$J$271,0)</f>
        <v>0</v>
      </c>
      <c r="BH271" s="176">
        <f>IF($N$271="sníž. přenesená",$J$271,0)</f>
        <v>0</v>
      </c>
      <c r="BI271" s="176">
        <f>IF($N$271="nulová",$J$271,0)</f>
        <v>0</v>
      </c>
      <c r="BJ271" s="99" t="s">
        <v>80</v>
      </c>
      <c r="BK271" s="176">
        <f>ROUND($I$271*$H$271,2)</f>
        <v>0</v>
      </c>
      <c r="BL271" s="99" t="s">
        <v>129</v>
      </c>
      <c r="BM271" s="99" t="s">
        <v>433</v>
      </c>
    </row>
    <row r="272" spans="2:51" s="6" customFormat="1" ht="13.5" customHeight="1">
      <c r="B272" s="177"/>
      <c r="C272" s="178"/>
      <c r="D272" s="179" t="s">
        <v>131</v>
      </c>
      <c r="E272" s="180"/>
      <c r="F272" s="180" t="s">
        <v>429</v>
      </c>
      <c r="G272" s="178"/>
      <c r="H272" s="181">
        <v>21</v>
      </c>
      <c r="J272" s="178"/>
      <c r="K272" s="178"/>
      <c r="L272" s="182"/>
      <c r="M272" s="183"/>
      <c r="N272" s="178"/>
      <c r="O272" s="178"/>
      <c r="P272" s="178"/>
      <c r="Q272" s="178"/>
      <c r="R272" s="178"/>
      <c r="S272" s="178"/>
      <c r="T272" s="184"/>
      <c r="AT272" s="185" t="s">
        <v>131</v>
      </c>
      <c r="AU272" s="185" t="s">
        <v>83</v>
      </c>
      <c r="AV272" s="185" t="s">
        <v>83</v>
      </c>
      <c r="AW272" s="185" t="s">
        <v>96</v>
      </c>
      <c r="AX272" s="185" t="s">
        <v>80</v>
      </c>
      <c r="AY272" s="185" t="s">
        <v>123</v>
      </c>
    </row>
    <row r="273" spans="2:65" s="6" customFormat="1" ht="13.5" customHeight="1">
      <c r="B273" s="95"/>
      <c r="C273" s="210" t="s">
        <v>434</v>
      </c>
      <c r="D273" s="210" t="s">
        <v>247</v>
      </c>
      <c r="E273" s="211" t="s">
        <v>435</v>
      </c>
      <c r="F273" s="212" t="s">
        <v>436</v>
      </c>
      <c r="G273" s="213" t="s">
        <v>386</v>
      </c>
      <c r="H273" s="214">
        <v>21</v>
      </c>
      <c r="I273" s="215"/>
      <c r="J273" s="216">
        <f>ROUND($I$273*$H$273,2)</f>
        <v>0</v>
      </c>
      <c r="K273" s="212"/>
      <c r="L273" s="217"/>
      <c r="M273" s="218"/>
      <c r="N273" s="219" t="s">
        <v>44</v>
      </c>
      <c r="O273" s="96"/>
      <c r="P273" s="174">
        <f>$O$273*$H$273</f>
        <v>0</v>
      </c>
      <c r="Q273" s="174">
        <v>0.196</v>
      </c>
      <c r="R273" s="174">
        <f>$Q$273*$H$273</f>
        <v>4.1160000000000005</v>
      </c>
      <c r="S273" s="174">
        <v>0</v>
      </c>
      <c r="T273" s="175">
        <f>$S$273*$H$273</f>
        <v>0</v>
      </c>
      <c r="AR273" s="99" t="s">
        <v>174</v>
      </c>
      <c r="AT273" s="99" t="s">
        <v>247</v>
      </c>
      <c r="AU273" s="99" t="s">
        <v>83</v>
      </c>
      <c r="AY273" s="6" t="s">
        <v>123</v>
      </c>
      <c r="BE273" s="176">
        <f>IF($N$273="základní",$J$273,0)</f>
        <v>0</v>
      </c>
      <c r="BF273" s="176">
        <f>IF($N$273="snížená",$J$273,0)</f>
        <v>0</v>
      </c>
      <c r="BG273" s="176">
        <f>IF($N$273="zákl. přenesená",$J$273,0)</f>
        <v>0</v>
      </c>
      <c r="BH273" s="176">
        <f>IF($N$273="sníž. přenesená",$J$273,0)</f>
        <v>0</v>
      </c>
      <c r="BI273" s="176">
        <f>IF($N$273="nulová",$J$273,0)</f>
        <v>0</v>
      </c>
      <c r="BJ273" s="99" t="s">
        <v>80</v>
      </c>
      <c r="BK273" s="176">
        <f>ROUND($I$273*$H$273,2)</f>
        <v>0</v>
      </c>
      <c r="BL273" s="99" t="s">
        <v>129</v>
      </c>
      <c r="BM273" s="99" t="s">
        <v>437</v>
      </c>
    </row>
    <row r="274" spans="2:65" s="6" customFormat="1" ht="13.5" customHeight="1">
      <c r="B274" s="95"/>
      <c r="C274" s="168" t="s">
        <v>438</v>
      </c>
      <c r="D274" s="168" t="s">
        <v>125</v>
      </c>
      <c r="E274" s="166" t="s">
        <v>439</v>
      </c>
      <c r="F274" s="167" t="s">
        <v>440</v>
      </c>
      <c r="G274" s="168" t="s">
        <v>386</v>
      </c>
      <c r="H274" s="169">
        <v>1</v>
      </c>
      <c r="I274" s="170"/>
      <c r="J274" s="171">
        <f>ROUND($I$274*$H$274,2)</f>
        <v>0</v>
      </c>
      <c r="K274" s="167" t="s">
        <v>136</v>
      </c>
      <c r="L274" s="139"/>
      <c r="M274" s="172"/>
      <c r="N274" s="173" t="s">
        <v>44</v>
      </c>
      <c r="O274" s="96"/>
      <c r="P274" s="174">
        <f>$O$274*$H$274</f>
        <v>0</v>
      </c>
      <c r="Q274" s="174">
        <v>0.42368</v>
      </c>
      <c r="R274" s="174">
        <f>$Q$274*$H$274</f>
        <v>0.42368</v>
      </c>
      <c r="S274" s="174">
        <v>0</v>
      </c>
      <c r="T274" s="175">
        <f>$S$274*$H$274</f>
        <v>0</v>
      </c>
      <c r="AR274" s="99" t="s">
        <v>129</v>
      </c>
      <c r="AT274" s="99" t="s">
        <v>125</v>
      </c>
      <c r="AU274" s="99" t="s">
        <v>83</v>
      </c>
      <c r="AY274" s="99" t="s">
        <v>123</v>
      </c>
      <c r="BE274" s="176">
        <f>IF($N$274="základní",$J$274,0)</f>
        <v>0</v>
      </c>
      <c r="BF274" s="176">
        <f>IF($N$274="snížená",$J$274,0)</f>
        <v>0</v>
      </c>
      <c r="BG274" s="176">
        <f>IF($N$274="zákl. přenesená",$J$274,0)</f>
        <v>0</v>
      </c>
      <c r="BH274" s="176">
        <f>IF($N$274="sníž. přenesená",$J$274,0)</f>
        <v>0</v>
      </c>
      <c r="BI274" s="176">
        <f>IF($N$274="nulová",$J$274,0)</f>
        <v>0</v>
      </c>
      <c r="BJ274" s="99" t="s">
        <v>80</v>
      </c>
      <c r="BK274" s="176">
        <f>ROUND($I$274*$H$274,2)</f>
        <v>0</v>
      </c>
      <c r="BL274" s="99" t="s">
        <v>129</v>
      </c>
      <c r="BM274" s="99" t="s">
        <v>441</v>
      </c>
    </row>
    <row r="275" spans="2:51" s="6" customFormat="1" ht="13.5" customHeight="1">
      <c r="B275" s="177"/>
      <c r="C275" s="178"/>
      <c r="D275" s="179" t="s">
        <v>131</v>
      </c>
      <c r="E275" s="180"/>
      <c r="F275" s="180" t="s">
        <v>442</v>
      </c>
      <c r="G275" s="178"/>
      <c r="H275" s="181">
        <v>1</v>
      </c>
      <c r="J275" s="178"/>
      <c r="K275" s="178"/>
      <c r="L275" s="182"/>
      <c r="M275" s="183"/>
      <c r="N275" s="178"/>
      <c r="O275" s="178"/>
      <c r="P275" s="178"/>
      <c r="Q275" s="178"/>
      <c r="R275" s="178"/>
      <c r="S275" s="178"/>
      <c r="T275" s="184"/>
      <c r="AT275" s="185" t="s">
        <v>131</v>
      </c>
      <c r="AU275" s="185" t="s">
        <v>83</v>
      </c>
      <c r="AV275" s="185" t="s">
        <v>83</v>
      </c>
      <c r="AW275" s="185" t="s">
        <v>96</v>
      </c>
      <c r="AX275" s="185" t="s">
        <v>80</v>
      </c>
      <c r="AY275" s="185" t="s">
        <v>123</v>
      </c>
    </row>
    <row r="276" spans="2:65" s="6" customFormat="1" ht="13.5" customHeight="1">
      <c r="B276" s="95"/>
      <c r="C276" s="165" t="s">
        <v>443</v>
      </c>
      <c r="D276" s="165" t="s">
        <v>125</v>
      </c>
      <c r="E276" s="166" t="s">
        <v>444</v>
      </c>
      <c r="F276" s="167" t="s">
        <v>445</v>
      </c>
      <c r="G276" s="168" t="s">
        <v>386</v>
      </c>
      <c r="H276" s="169">
        <v>39</v>
      </c>
      <c r="I276" s="170"/>
      <c r="J276" s="171">
        <f>ROUND($I$276*$H$276,2)</f>
        <v>0</v>
      </c>
      <c r="K276" s="167" t="s">
        <v>136</v>
      </c>
      <c r="L276" s="139"/>
      <c r="M276" s="172"/>
      <c r="N276" s="173" t="s">
        <v>44</v>
      </c>
      <c r="O276" s="96"/>
      <c r="P276" s="174">
        <f>$O$276*$H$276</f>
        <v>0</v>
      </c>
      <c r="Q276" s="174">
        <v>0.31108</v>
      </c>
      <c r="R276" s="174">
        <f>$Q$276*$H$276</f>
        <v>12.13212</v>
      </c>
      <c r="S276" s="174">
        <v>0</v>
      </c>
      <c r="T276" s="175">
        <f>$S$276*$H$276</f>
        <v>0</v>
      </c>
      <c r="AR276" s="99" t="s">
        <v>129</v>
      </c>
      <c r="AT276" s="99" t="s">
        <v>125</v>
      </c>
      <c r="AU276" s="99" t="s">
        <v>83</v>
      </c>
      <c r="AY276" s="6" t="s">
        <v>123</v>
      </c>
      <c r="BE276" s="176">
        <f>IF($N$276="základní",$J$276,0)</f>
        <v>0</v>
      </c>
      <c r="BF276" s="176">
        <f>IF($N$276="snížená",$J$276,0)</f>
        <v>0</v>
      </c>
      <c r="BG276" s="176">
        <f>IF($N$276="zákl. přenesená",$J$276,0)</f>
        <v>0</v>
      </c>
      <c r="BH276" s="176">
        <f>IF($N$276="sníž. přenesená",$J$276,0)</f>
        <v>0</v>
      </c>
      <c r="BI276" s="176">
        <f>IF($N$276="nulová",$J$276,0)</f>
        <v>0</v>
      </c>
      <c r="BJ276" s="99" t="s">
        <v>80</v>
      </c>
      <c r="BK276" s="176">
        <f>ROUND($I$276*$H$276,2)</f>
        <v>0</v>
      </c>
      <c r="BL276" s="99" t="s">
        <v>129</v>
      </c>
      <c r="BM276" s="99" t="s">
        <v>446</v>
      </c>
    </row>
    <row r="277" spans="2:51" s="6" customFormat="1" ht="13.5" customHeight="1">
      <c r="B277" s="177"/>
      <c r="C277" s="178"/>
      <c r="D277" s="179" t="s">
        <v>131</v>
      </c>
      <c r="E277" s="180"/>
      <c r="F277" s="180" t="s">
        <v>447</v>
      </c>
      <c r="G277" s="178"/>
      <c r="H277" s="181">
        <v>39</v>
      </c>
      <c r="J277" s="178"/>
      <c r="K277" s="178"/>
      <c r="L277" s="182"/>
      <c r="M277" s="183"/>
      <c r="N277" s="178"/>
      <c r="O277" s="178"/>
      <c r="P277" s="178"/>
      <c r="Q277" s="178"/>
      <c r="R277" s="178"/>
      <c r="S277" s="178"/>
      <c r="T277" s="184"/>
      <c r="AT277" s="185" t="s">
        <v>131</v>
      </c>
      <c r="AU277" s="185" t="s">
        <v>83</v>
      </c>
      <c r="AV277" s="185" t="s">
        <v>83</v>
      </c>
      <c r="AW277" s="185" t="s">
        <v>96</v>
      </c>
      <c r="AX277" s="185" t="s">
        <v>80</v>
      </c>
      <c r="AY277" s="185" t="s">
        <v>123</v>
      </c>
    </row>
    <row r="278" spans="2:65" s="6" customFormat="1" ht="13.5" customHeight="1">
      <c r="B278" s="95"/>
      <c r="C278" s="165" t="s">
        <v>448</v>
      </c>
      <c r="D278" s="165" t="s">
        <v>125</v>
      </c>
      <c r="E278" s="166" t="s">
        <v>449</v>
      </c>
      <c r="F278" s="167" t="s">
        <v>450</v>
      </c>
      <c r="G278" s="168" t="s">
        <v>386</v>
      </c>
      <c r="H278" s="169">
        <v>2</v>
      </c>
      <c r="I278" s="170"/>
      <c r="J278" s="171">
        <f>ROUND($I$278*$H$278,2)</f>
        <v>0</v>
      </c>
      <c r="K278" s="167" t="s">
        <v>136</v>
      </c>
      <c r="L278" s="139"/>
      <c r="M278" s="172"/>
      <c r="N278" s="173" t="s">
        <v>44</v>
      </c>
      <c r="O278" s="96"/>
      <c r="P278" s="174">
        <f>$O$278*$H$278</f>
        <v>0</v>
      </c>
      <c r="Q278" s="174">
        <v>0.0007</v>
      </c>
      <c r="R278" s="174">
        <f>$Q$278*$H$278</f>
        <v>0.0014</v>
      </c>
      <c r="S278" s="174">
        <v>0</v>
      </c>
      <c r="T278" s="175">
        <f>$S$278*$H$278</f>
        <v>0</v>
      </c>
      <c r="AR278" s="99" t="s">
        <v>129</v>
      </c>
      <c r="AT278" s="99" t="s">
        <v>125</v>
      </c>
      <c r="AU278" s="99" t="s">
        <v>83</v>
      </c>
      <c r="AY278" s="6" t="s">
        <v>123</v>
      </c>
      <c r="BE278" s="176">
        <f>IF($N$278="základní",$J$278,0)</f>
        <v>0</v>
      </c>
      <c r="BF278" s="176">
        <f>IF($N$278="snížená",$J$278,0)</f>
        <v>0</v>
      </c>
      <c r="BG278" s="176">
        <f>IF($N$278="zákl. přenesená",$J$278,0)</f>
        <v>0</v>
      </c>
      <c r="BH278" s="176">
        <f>IF($N$278="sníž. přenesená",$J$278,0)</f>
        <v>0</v>
      </c>
      <c r="BI278" s="176">
        <f>IF($N$278="nulová",$J$278,0)</f>
        <v>0</v>
      </c>
      <c r="BJ278" s="99" t="s">
        <v>80</v>
      </c>
      <c r="BK278" s="176">
        <f>ROUND($I$278*$H$278,2)</f>
        <v>0</v>
      </c>
      <c r="BL278" s="99" t="s">
        <v>129</v>
      </c>
      <c r="BM278" s="99" t="s">
        <v>451</v>
      </c>
    </row>
    <row r="279" spans="2:65" s="6" customFormat="1" ht="13.5" customHeight="1">
      <c r="B279" s="95"/>
      <c r="C279" s="213" t="s">
        <v>452</v>
      </c>
      <c r="D279" s="213" t="s">
        <v>247</v>
      </c>
      <c r="E279" s="211" t="s">
        <v>453</v>
      </c>
      <c r="F279" s="212" t="s">
        <v>454</v>
      </c>
      <c r="G279" s="213" t="s">
        <v>386</v>
      </c>
      <c r="H279" s="214">
        <v>1</v>
      </c>
      <c r="I279" s="215"/>
      <c r="J279" s="216">
        <f>ROUND($I$279*$H$279,2)</f>
        <v>0</v>
      </c>
      <c r="K279" s="212" t="s">
        <v>136</v>
      </c>
      <c r="L279" s="217"/>
      <c r="M279" s="218"/>
      <c r="N279" s="219" t="s">
        <v>44</v>
      </c>
      <c r="O279" s="96"/>
      <c r="P279" s="174">
        <f>$O$279*$H$279</f>
        <v>0</v>
      </c>
      <c r="Q279" s="174">
        <v>0.005</v>
      </c>
      <c r="R279" s="174">
        <f>$Q$279*$H$279</f>
        <v>0.005</v>
      </c>
      <c r="S279" s="174">
        <v>0</v>
      </c>
      <c r="T279" s="175">
        <f>$S$279*$H$279</f>
        <v>0</v>
      </c>
      <c r="AR279" s="99" t="s">
        <v>174</v>
      </c>
      <c r="AT279" s="99" t="s">
        <v>247</v>
      </c>
      <c r="AU279" s="99" t="s">
        <v>83</v>
      </c>
      <c r="AY279" s="99" t="s">
        <v>123</v>
      </c>
      <c r="BE279" s="176">
        <f>IF($N$279="základní",$J$279,0)</f>
        <v>0</v>
      </c>
      <c r="BF279" s="176">
        <f>IF($N$279="snížená",$J$279,0)</f>
        <v>0</v>
      </c>
      <c r="BG279" s="176">
        <f>IF($N$279="zákl. přenesená",$J$279,0)</f>
        <v>0</v>
      </c>
      <c r="BH279" s="176">
        <f>IF($N$279="sníž. přenesená",$J$279,0)</f>
        <v>0</v>
      </c>
      <c r="BI279" s="176">
        <f>IF($N$279="nulová",$J$279,0)</f>
        <v>0</v>
      </c>
      <c r="BJ279" s="99" t="s">
        <v>80</v>
      </c>
      <c r="BK279" s="176">
        <f>ROUND($I$279*$H$279,2)</f>
        <v>0</v>
      </c>
      <c r="BL279" s="99" t="s">
        <v>129</v>
      </c>
      <c r="BM279" s="99" t="s">
        <v>455</v>
      </c>
    </row>
    <row r="280" spans="2:65" s="6" customFormat="1" ht="13.5" customHeight="1">
      <c r="B280" s="95"/>
      <c r="C280" s="213" t="s">
        <v>381</v>
      </c>
      <c r="D280" s="213" t="s">
        <v>247</v>
      </c>
      <c r="E280" s="211" t="s">
        <v>456</v>
      </c>
      <c r="F280" s="212" t="s">
        <v>457</v>
      </c>
      <c r="G280" s="213" t="s">
        <v>386</v>
      </c>
      <c r="H280" s="214">
        <v>1</v>
      </c>
      <c r="I280" s="215"/>
      <c r="J280" s="216">
        <f>ROUND($I$280*$H$280,2)</f>
        <v>0</v>
      </c>
      <c r="K280" s="212" t="s">
        <v>136</v>
      </c>
      <c r="L280" s="217"/>
      <c r="M280" s="218"/>
      <c r="N280" s="219" t="s">
        <v>44</v>
      </c>
      <c r="O280" s="96"/>
      <c r="P280" s="174">
        <f>$O$280*$H$280</f>
        <v>0</v>
      </c>
      <c r="Q280" s="174">
        <v>0.004</v>
      </c>
      <c r="R280" s="174">
        <f>$Q$280*$H$280</f>
        <v>0.004</v>
      </c>
      <c r="S280" s="174">
        <v>0</v>
      </c>
      <c r="T280" s="175">
        <f>$S$280*$H$280</f>
        <v>0</v>
      </c>
      <c r="AR280" s="99" t="s">
        <v>174</v>
      </c>
      <c r="AT280" s="99" t="s">
        <v>247</v>
      </c>
      <c r="AU280" s="99" t="s">
        <v>83</v>
      </c>
      <c r="AY280" s="99" t="s">
        <v>123</v>
      </c>
      <c r="BE280" s="176">
        <f>IF($N$280="základní",$J$280,0)</f>
        <v>0</v>
      </c>
      <c r="BF280" s="176">
        <f>IF($N$280="snížená",$J$280,0)</f>
        <v>0</v>
      </c>
      <c r="BG280" s="176">
        <f>IF($N$280="zákl. přenesená",$J$280,0)</f>
        <v>0</v>
      </c>
      <c r="BH280" s="176">
        <f>IF($N$280="sníž. přenesená",$J$280,0)</f>
        <v>0</v>
      </c>
      <c r="BI280" s="176">
        <f>IF($N$280="nulová",$J$280,0)</f>
        <v>0</v>
      </c>
      <c r="BJ280" s="99" t="s">
        <v>80</v>
      </c>
      <c r="BK280" s="176">
        <f>ROUND($I$280*$H$280,2)</f>
        <v>0</v>
      </c>
      <c r="BL280" s="99" t="s">
        <v>129</v>
      </c>
      <c r="BM280" s="99" t="s">
        <v>458</v>
      </c>
    </row>
    <row r="281" spans="2:65" s="6" customFormat="1" ht="13.5" customHeight="1">
      <c r="B281" s="95"/>
      <c r="C281" s="168" t="s">
        <v>459</v>
      </c>
      <c r="D281" s="168" t="s">
        <v>125</v>
      </c>
      <c r="E281" s="166" t="s">
        <v>460</v>
      </c>
      <c r="F281" s="167" t="s">
        <v>461</v>
      </c>
      <c r="G281" s="168" t="s">
        <v>386</v>
      </c>
      <c r="H281" s="169">
        <v>2</v>
      </c>
      <c r="I281" s="170"/>
      <c r="J281" s="171">
        <f>ROUND($I$281*$H$281,2)</f>
        <v>0</v>
      </c>
      <c r="K281" s="167" t="s">
        <v>136</v>
      </c>
      <c r="L281" s="139"/>
      <c r="M281" s="172"/>
      <c r="N281" s="173" t="s">
        <v>44</v>
      </c>
      <c r="O281" s="96"/>
      <c r="P281" s="174">
        <f>$O$281*$H$281</f>
        <v>0</v>
      </c>
      <c r="Q281" s="174">
        <v>0.10941</v>
      </c>
      <c r="R281" s="174">
        <f>$Q$281*$H$281</f>
        <v>0.21882</v>
      </c>
      <c r="S281" s="174">
        <v>0</v>
      </c>
      <c r="T281" s="175">
        <f>$S$281*$H$281</f>
        <v>0</v>
      </c>
      <c r="AR281" s="99" t="s">
        <v>129</v>
      </c>
      <c r="AT281" s="99" t="s">
        <v>125</v>
      </c>
      <c r="AU281" s="99" t="s">
        <v>83</v>
      </c>
      <c r="AY281" s="99" t="s">
        <v>123</v>
      </c>
      <c r="BE281" s="176">
        <f>IF($N$281="základní",$J$281,0)</f>
        <v>0</v>
      </c>
      <c r="BF281" s="176">
        <f>IF($N$281="snížená",$J$281,0)</f>
        <v>0</v>
      </c>
      <c r="BG281" s="176">
        <f>IF($N$281="zákl. přenesená",$J$281,0)</f>
        <v>0</v>
      </c>
      <c r="BH281" s="176">
        <f>IF($N$281="sníž. přenesená",$J$281,0)</f>
        <v>0</v>
      </c>
      <c r="BI281" s="176">
        <f>IF($N$281="nulová",$J$281,0)</f>
        <v>0</v>
      </c>
      <c r="BJ281" s="99" t="s">
        <v>80</v>
      </c>
      <c r="BK281" s="176">
        <f>ROUND($I$281*$H$281,2)</f>
        <v>0</v>
      </c>
      <c r="BL281" s="99" t="s">
        <v>129</v>
      </c>
      <c r="BM281" s="99" t="s">
        <v>462</v>
      </c>
    </row>
    <row r="282" spans="2:65" s="6" customFormat="1" ht="13.5" customHeight="1">
      <c r="B282" s="95"/>
      <c r="C282" s="213" t="s">
        <v>463</v>
      </c>
      <c r="D282" s="213" t="s">
        <v>247</v>
      </c>
      <c r="E282" s="211" t="s">
        <v>464</v>
      </c>
      <c r="F282" s="212" t="s">
        <v>465</v>
      </c>
      <c r="G282" s="213" t="s">
        <v>386</v>
      </c>
      <c r="H282" s="214">
        <v>2</v>
      </c>
      <c r="I282" s="215"/>
      <c r="J282" s="216">
        <f>ROUND($I$282*$H$282,2)</f>
        <v>0</v>
      </c>
      <c r="K282" s="212" t="s">
        <v>136</v>
      </c>
      <c r="L282" s="217"/>
      <c r="M282" s="218"/>
      <c r="N282" s="219" t="s">
        <v>44</v>
      </c>
      <c r="O282" s="96"/>
      <c r="P282" s="174">
        <f>$O$282*$H$282</f>
        <v>0</v>
      </c>
      <c r="Q282" s="174">
        <v>0.0061</v>
      </c>
      <c r="R282" s="174">
        <f>$Q$282*$H$282</f>
        <v>0.0122</v>
      </c>
      <c r="S282" s="174">
        <v>0</v>
      </c>
      <c r="T282" s="175">
        <f>$S$282*$H$282</f>
        <v>0</v>
      </c>
      <c r="AR282" s="99" t="s">
        <v>174</v>
      </c>
      <c r="AT282" s="99" t="s">
        <v>247</v>
      </c>
      <c r="AU282" s="99" t="s">
        <v>83</v>
      </c>
      <c r="AY282" s="99" t="s">
        <v>123</v>
      </c>
      <c r="BE282" s="176">
        <f>IF($N$282="základní",$J$282,0)</f>
        <v>0</v>
      </c>
      <c r="BF282" s="176">
        <f>IF($N$282="snížená",$J$282,0)</f>
        <v>0</v>
      </c>
      <c r="BG282" s="176">
        <f>IF($N$282="zákl. přenesená",$J$282,0)</f>
        <v>0</v>
      </c>
      <c r="BH282" s="176">
        <f>IF($N$282="sníž. přenesená",$J$282,0)</f>
        <v>0</v>
      </c>
      <c r="BI282" s="176">
        <f>IF($N$282="nulová",$J$282,0)</f>
        <v>0</v>
      </c>
      <c r="BJ282" s="99" t="s">
        <v>80</v>
      </c>
      <c r="BK282" s="176">
        <f>ROUND($I$282*$H$282,2)</f>
        <v>0</v>
      </c>
      <c r="BL282" s="99" t="s">
        <v>129</v>
      </c>
      <c r="BM282" s="99" t="s">
        <v>466</v>
      </c>
    </row>
    <row r="283" spans="2:65" s="6" customFormat="1" ht="13.5" customHeight="1">
      <c r="B283" s="95"/>
      <c r="C283" s="168" t="s">
        <v>467</v>
      </c>
      <c r="D283" s="168" t="s">
        <v>125</v>
      </c>
      <c r="E283" s="166" t="s">
        <v>468</v>
      </c>
      <c r="F283" s="167" t="s">
        <v>469</v>
      </c>
      <c r="G283" s="168" t="s">
        <v>338</v>
      </c>
      <c r="H283" s="169">
        <v>1174</v>
      </c>
      <c r="I283" s="170"/>
      <c r="J283" s="171">
        <f>ROUND($I$283*$H$283,2)</f>
        <v>0</v>
      </c>
      <c r="K283" s="167" t="s">
        <v>136</v>
      </c>
      <c r="L283" s="139"/>
      <c r="M283" s="172"/>
      <c r="N283" s="173" t="s">
        <v>44</v>
      </c>
      <c r="O283" s="96"/>
      <c r="P283" s="174">
        <f>$O$283*$H$283</f>
        <v>0</v>
      </c>
      <c r="Q283" s="174">
        <v>0.1554</v>
      </c>
      <c r="R283" s="174">
        <f>$Q$283*$H$283</f>
        <v>182.4396</v>
      </c>
      <c r="S283" s="174">
        <v>0</v>
      </c>
      <c r="T283" s="175">
        <f>$S$283*$H$283</f>
        <v>0</v>
      </c>
      <c r="AR283" s="99" t="s">
        <v>129</v>
      </c>
      <c r="AT283" s="99" t="s">
        <v>125</v>
      </c>
      <c r="AU283" s="99" t="s">
        <v>83</v>
      </c>
      <c r="AY283" s="99" t="s">
        <v>123</v>
      </c>
      <c r="BE283" s="176">
        <f>IF($N$283="základní",$J$283,0)</f>
        <v>0</v>
      </c>
      <c r="BF283" s="176">
        <f>IF($N$283="snížená",$J$283,0)</f>
        <v>0</v>
      </c>
      <c r="BG283" s="176">
        <f>IF($N$283="zákl. přenesená",$J$283,0)</f>
        <v>0</v>
      </c>
      <c r="BH283" s="176">
        <f>IF($N$283="sníž. přenesená",$J$283,0)</f>
        <v>0</v>
      </c>
      <c r="BI283" s="176">
        <f>IF($N$283="nulová",$J$283,0)</f>
        <v>0</v>
      </c>
      <c r="BJ283" s="99" t="s">
        <v>80</v>
      </c>
      <c r="BK283" s="176">
        <f>ROUND($I$283*$H$283,2)</f>
        <v>0</v>
      </c>
      <c r="BL283" s="99" t="s">
        <v>129</v>
      </c>
      <c r="BM283" s="99" t="s">
        <v>470</v>
      </c>
    </row>
    <row r="284" spans="2:51" s="6" customFormat="1" ht="13.5" customHeight="1">
      <c r="B284" s="177"/>
      <c r="C284" s="178"/>
      <c r="D284" s="179" t="s">
        <v>131</v>
      </c>
      <c r="E284" s="180"/>
      <c r="F284" s="180" t="s">
        <v>471</v>
      </c>
      <c r="G284" s="178"/>
      <c r="H284" s="181">
        <v>1072</v>
      </c>
      <c r="J284" s="178"/>
      <c r="K284" s="178"/>
      <c r="L284" s="182"/>
      <c r="M284" s="183"/>
      <c r="N284" s="178"/>
      <c r="O284" s="178"/>
      <c r="P284" s="178"/>
      <c r="Q284" s="178"/>
      <c r="R284" s="178"/>
      <c r="S284" s="178"/>
      <c r="T284" s="184"/>
      <c r="AT284" s="185" t="s">
        <v>131</v>
      </c>
      <c r="AU284" s="185" t="s">
        <v>83</v>
      </c>
      <c r="AV284" s="185" t="s">
        <v>83</v>
      </c>
      <c r="AW284" s="185" t="s">
        <v>96</v>
      </c>
      <c r="AX284" s="185" t="s">
        <v>73</v>
      </c>
      <c r="AY284" s="185" t="s">
        <v>123</v>
      </c>
    </row>
    <row r="285" spans="2:51" s="6" customFormat="1" ht="13.5" customHeight="1">
      <c r="B285" s="177"/>
      <c r="C285" s="178"/>
      <c r="D285" s="193" t="s">
        <v>131</v>
      </c>
      <c r="E285" s="178"/>
      <c r="F285" s="180" t="s">
        <v>472</v>
      </c>
      <c r="G285" s="178"/>
      <c r="H285" s="181">
        <v>102</v>
      </c>
      <c r="J285" s="178"/>
      <c r="K285" s="178"/>
      <c r="L285" s="182"/>
      <c r="M285" s="183"/>
      <c r="N285" s="178"/>
      <c r="O285" s="178"/>
      <c r="P285" s="178"/>
      <c r="Q285" s="178"/>
      <c r="R285" s="178"/>
      <c r="S285" s="178"/>
      <c r="T285" s="184"/>
      <c r="AT285" s="185" t="s">
        <v>131</v>
      </c>
      <c r="AU285" s="185" t="s">
        <v>83</v>
      </c>
      <c r="AV285" s="185" t="s">
        <v>83</v>
      </c>
      <c r="AW285" s="185" t="s">
        <v>96</v>
      </c>
      <c r="AX285" s="185" t="s">
        <v>73</v>
      </c>
      <c r="AY285" s="185" t="s">
        <v>123</v>
      </c>
    </row>
    <row r="286" spans="2:51" s="6" customFormat="1" ht="13.5" customHeight="1">
      <c r="B286" s="194"/>
      <c r="C286" s="195"/>
      <c r="D286" s="193" t="s">
        <v>131</v>
      </c>
      <c r="E286" s="195"/>
      <c r="F286" s="196" t="s">
        <v>146</v>
      </c>
      <c r="G286" s="195"/>
      <c r="H286" s="197">
        <v>1174</v>
      </c>
      <c r="J286" s="195"/>
      <c r="K286" s="195"/>
      <c r="L286" s="198"/>
      <c r="M286" s="199"/>
      <c r="N286" s="195"/>
      <c r="O286" s="195"/>
      <c r="P286" s="195"/>
      <c r="Q286" s="195"/>
      <c r="R286" s="195"/>
      <c r="S286" s="195"/>
      <c r="T286" s="200"/>
      <c r="AT286" s="201" t="s">
        <v>131</v>
      </c>
      <c r="AU286" s="201" t="s">
        <v>83</v>
      </c>
      <c r="AV286" s="201" t="s">
        <v>129</v>
      </c>
      <c r="AW286" s="201" t="s">
        <v>96</v>
      </c>
      <c r="AX286" s="201" t="s">
        <v>80</v>
      </c>
      <c r="AY286" s="201" t="s">
        <v>123</v>
      </c>
    </row>
    <row r="287" spans="2:65" s="6" customFormat="1" ht="13.5" customHeight="1">
      <c r="B287" s="95"/>
      <c r="C287" s="210" t="s">
        <v>473</v>
      </c>
      <c r="D287" s="210" t="s">
        <v>247</v>
      </c>
      <c r="E287" s="211" t="s">
        <v>474</v>
      </c>
      <c r="F287" s="212" t="s">
        <v>475</v>
      </c>
      <c r="G287" s="213" t="s">
        <v>386</v>
      </c>
      <c r="H287" s="214">
        <v>517.12</v>
      </c>
      <c r="I287" s="215"/>
      <c r="J287" s="216">
        <f>ROUND($I$287*$H$287,2)</f>
        <v>0</v>
      </c>
      <c r="K287" s="212" t="s">
        <v>136</v>
      </c>
      <c r="L287" s="217"/>
      <c r="M287" s="218"/>
      <c r="N287" s="219" t="s">
        <v>44</v>
      </c>
      <c r="O287" s="96"/>
      <c r="P287" s="174">
        <f>$O$287*$H$287</f>
        <v>0</v>
      </c>
      <c r="Q287" s="174">
        <v>0.083</v>
      </c>
      <c r="R287" s="174">
        <f>$Q$287*$H$287</f>
        <v>42.92096</v>
      </c>
      <c r="S287" s="174">
        <v>0</v>
      </c>
      <c r="T287" s="175">
        <f>$S$287*$H$287</f>
        <v>0</v>
      </c>
      <c r="AR287" s="99" t="s">
        <v>174</v>
      </c>
      <c r="AT287" s="99" t="s">
        <v>247</v>
      </c>
      <c r="AU287" s="99" t="s">
        <v>83</v>
      </c>
      <c r="AY287" s="6" t="s">
        <v>123</v>
      </c>
      <c r="BE287" s="176">
        <f>IF($N$287="základní",$J$287,0)</f>
        <v>0</v>
      </c>
      <c r="BF287" s="176">
        <f>IF($N$287="snížená",$J$287,0)</f>
        <v>0</v>
      </c>
      <c r="BG287" s="176">
        <f>IF($N$287="zákl. přenesená",$J$287,0)</f>
        <v>0</v>
      </c>
      <c r="BH287" s="176">
        <f>IF($N$287="sníž. přenesená",$J$287,0)</f>
        <v>0</v>
      </c>
      <c r="BI287" s="176">
        <f>IF($N$287="nulová",$J$287,0)</f>
        <v>0</v>
      </c>
      <c r="BJ287" s="99" t="s">
        <v>80</v>
      </c>
      <c r="BK287" s="176">
        <f>ROUND($I$287*$H$287,2)</f>
        <v>0</v>
      </c>
      <c r="BL287" s="99" t="s">
        <v>129</v>
      </c>
      <c r="BM287" s="99" t="s">
        <v>476</v>
      </c>
    </row>
    <row r="288" spans="2:51" s="6" customFormat="1" ht="13.5" customHeight="1">
      <c r="B288" s="177"/>
      <c r="C288" s="178"/>
      <c r="D288" s="179" t="s">
        <v>131</v>
      </c>
      <c r="E288" s="180"/>
      <c r="F288" s="180" t="s">
        <v>477</v>
      </c>
      <c r="G288" s="178"/>
      <c r="H288" s="181">
        <v>414.1</v>
      </c>
      <c r="J288" s="178"/>
      <c r="K288" s="178"/>
      <c r="L288" s="182"/>
      <c r="M288" s="183"/>
      <c r="N288" s="178"/>
      <c r="O288" s="178"/>
      <c r="P288" s="178"/>
      <c r="Q288" s="178"/>
      <c r="R288" s="178"/>
      <c r="S288" s="178"/>
      <c r="T288" s="184"/>
      <c r="AT288" s="185" t="s">
        <v>131</v>
      </c>
      <c r="AU288" s="185" t="s">
        <v>83</v>
      </c>
      <c r="AV288" s="185" t="s">
        <v>83</v>
      </c>
      <c r="AW288" s="185" t="s">
        <v>96</v>
      </c>
      <c r="AX288" s="185" t="s">
        <v>73</v>
      </c>
      <c r="AY288" s="185" t="s">
        <v>123</v>
      </c>
    </row>
    <row r="289" spans="2:51" s="6" customFormat="1" ht="13.5" customHeight="1">
      <c r="B289" s="177"/>
      <c r="C289" s="178"/>
      <c r="D289" s="193" t="s">
        <v>131</v>
      </c>
      <c r="E289" s="178"/>
      <c r="F289" s="180" t="s">
        <v>478</v>
      </c>
      <c r="G289" s="178"/>
      <c r="H289" s="181">
        <v>103.02</v>
      </c>
      <c r="J289" s="178"/>
      <c r="K289" s="178"/>
      <c r="L289" s="182"/>
      <c r="M289" s="183"/>
      <c r="N289" s="178"/>
      <c r="O289" s="178"/>
      <c r="P289" s="178"/>
      <c r="Q289" s="178"/>
      <c r="R289" s="178"/>
      <c r="S289" s="178"/>
      <c r="T289" s="184"/>
      <c r="AT289" s="185" t="s">
        <v>131</v>
      </c>
      <c r="AU289" s="185" t="s">
        <v>83</v>
      </c>
      <c r="AV289" s="185" t="s">
        <v>83</v>
      </c>
      <c r="AW289" s="185" t="s">
        <v>96</v>
      </c>
      <c r="AX289" s="185" t="s">
        <v>73</v>
      </c>
      <c r="AY289" s="185" t="s">
        <v>123</v>
      </c>
    </row>
    <row r="290" spans="2:51" s="6" customFormat="1" ht="13.5" customHeight="1">
      <c r="B290" s="194"/>
      <c r="C290" s="195"/>
      <c r="D290" s="193" t="s">
        <v>131</v>
      </c>
      <c r="E290" s="195"/>
      <c r="F290" s="196" t="s">
        <v>146</v>
      </c>
      <c r="G290" s="195"/>
      <c r="H290" s="197">
        <v>517.12</v>
      </c>
      <c r="J290" s="195"/>
      <c r="K290" s="195"/>
      <c r="L290" s="198"/>
      <c r="M290" s="199"/>
      <c r="N290" s="195"/>
      <c r="O290" s="195"/>
      <c r="P290" s="195"/>
      <c r="Q290" s="195"/>
      <c r="R290" s="195"/>
      <c r="S290" s="195"/>
      <c r="T290" s="200"/>
      <c r="AT290" s="201" t="s">
        <v>131</v>
      </c>
      <c r="AU290" s="201" t="s">
        <v>83</v>
      </c>
      <c r="AV290" s="201" t="s">
        <v>129</v>
      </c>
      <c r="AW290" s="201" t="s">
        <v>96</v>
      </c>
      <c r="AX290" s="201" t="s">
        <v>80</v>
      </c>
      <c r="AY290" s="201" t="s">
        <v>123</v>
      </c>
    </row>
    <row r="291" spans="2:65" s="6" customFormat="1" ht="13.5" customHeight="1">
      <c r="B291" s="95"/>
      <c r="C291" s="210" t="s">
        <v>479</v>
      </c>
      <c r="D291" s="210" t="s">
        <v>247</v>
      </c>
      <c r="E291" s="211" t="s">
        <v>480</v>
      </c>
      <c r="F291" s="212" t="s">
        <v>481</v>
      </c>
      <c r="G291" s="213" t="s">
        <v>386</v>
      </c>
      <c r="H291" s="214">
        <v>656.5</v>
      </c>
      <c r="I291" s="215"/>
      <c r="J291" s="216">
        <f>ROUND($I$291*$H$291,2)</f>
        <v>0</v>
      </c>
      <c r="K291" s="212" t="s">
        <v>136</v>
      </c>
      <c r="L291" s="217"/>
      <c r="M291" s="218"/>
      <c r="N291" s="219" t="s">
        <v>44</v>
      </c>
      <c r="O291" s="96"/>
      <c r="P291" s="174">
        <f>$O$291*$H$291</f>
        <v>0</v>
      </c>
      <c r="Q291" s="174">
        <v>0.063</v>
      </c>
      <c r="R291" s="174">
        <f>$Q$291*$H$291</f>
        <v>41.3595</v>
      </c>
      <c r="S291" s="174">
        <v>0</v>
      </c>
      <c r="T291" s="175">
        <f>$S$291*$H$291</f>
        <v>0</v>
      </c>
      <c r="AR291" s="99" t="s">
        <v>174</v>
      </c>
      <c r="AT291" s="99" t="s">
        <v>247</v>
      </c>
      <c r="AU291" s="99" t="s">
        <v>83</v>
      </c>
      <c r="AY291" s="6" t="s">
        <v>123</v>
      </c>
      <c r="BE291" s="176">
        <f>IF($N$291="základní",$J$291,0)</f>
        <v>0</v>
      </c>
      <c r="BF291" s="176">
        <f>IF($N$291="snížená",$J$291,0)</f>
        <v>0</v>
      </c>
      <c r="BG291" s="176">
        <f>IF($N$291="zákl. přenesená",$J$291,0)</f>
        <v>0</v>
      </c>
      <c r="BH291" s="176">
        <f>IF($N$291="sníž. přenesená",$J$291,0)</f>
        <v>0</v>
      </c>
      <c r="BI291" s="176">
        <f>IF($N$291="nulová",$J$291,0)</f>
        <v>0</v>
      </c>
      <c r="BJ291" s="99" t="s">
        <v>80</v>
      </c>
      <c r="BK291" s="176">
        <f>ROUND($I$291*$H$291,2)</f>
        <v>0</v>
      </c>
      <c r="BL291" s="99" t="s">
        <v>129</v>
      </c>
      <c r="BM291" s="99" t="s">
        <v>482</v>
      </c>
    </row>
    <row r="292" spans="2:51" s="6" customFormat="1" ht="13.5" customHeight="1">
      <c r="B292" s="177"/>
      <c r="C292" s="178"/>
      <c r="D292" s="179" t="s">
        <v>131</v>
      </c>
      <c r="E292" s="180"/>
      <c r="F292" s="180" t="s">
        <v>483</v>
      </c>
      <c r="G292" s="178"/>
      <c r="H292" s="181">
        <v>656.5</v>
      </c>
      <c r="J292" s="178"/>
      <c r="K292" s="178"/>
      <c r="L292" s="182"/>
      <c r="M292" s="183"/>
      <c r="N292" s="178"/>
      <c r="O292" s="178"/>
      <c r="P292" s="178"/>
      <c r="Q292" s="178"/>
      <c r="R292" s="178"/>
      <c r="S292" s="178"/>
      <c r="T292" s="184"/>
      <c r="AT292" s="185" t="s">
        <v>131</v>
      </c>
      <c r="AU292" s="185" t="s">
        <v>83</v>
      </c>
      <c r="AV292" s="185" t="s">
        <v>83</v>
      </c>
      <c r="AW292" s="185" t="s">
        <v>96</v>
      </c>
      <c r="AX292" s="185" t="s">
        <v>80</v>
      </c>
      <c r="AY292" s="185" t="s">
        <v>123</v>
      </c>
    </row>
    <row r="293" spans="2:65" s="6" customFormat="1" ht="13.5" customHeight="1">
      <c r="B293" s="95"/>
      <c r="C293" s="210" t="s">
        <v>484</v>
      </c>
      <c r="D293" s="210" t="s">
        <v>247</v>
      </c>
      <c r="E293" s="211" t="s">
        <v>485</v>
      </c>
      <c r="F293" s="212" t="s">
        <v>486</v>
      </c>
      <c r="G293" s="213" t="s">
        <v>386</v>
      </c>
      <c r="H293" s="214">
        <v>12.12</v>
      </c>
      <c r="I293" s="215"/>
      <c r="J293" s="216">
        <f>ROUND($I$293*$H$293,2)</f>
        <v>0</v>
      </c>
      <c r="K293" s="212" t="s">
        <v>136</v>
      </c>
      <c r="L293" s="217"/>
      <c r="M293" s="218"/>
      <c r="N293" s="219" t="s">
        <v>44</v>
      </c>
      <c r="O293" s="96"/>
      <c r="P293" s="174">
        <f>$O$293*$H$293</f>
        <v>0</v>
      </c>
      <c r="Q293" s="174">
        <v>0.072</v>
      </c>
      <c r="R293" s="174">
        <f>$Q$293*$H$293</f>
        <v>0.8726399999999999</v>
      </c>
      <c r="S293" s="174">
        <v>0</v>
      </c>
      <c r="T293" s="175">
        <f>$S$293*$H$293</f>
        <v>0</v>
      </c>
      <c r="AR293" s="99" t="s">
        <v>174</v>
      </c>
      <c r="AT293" s="99" t="s">
        <v>247</v>
      </c>
      <c r="AU293" s="99" t="s">
        <v>83</v>
      </c>
      <c r="AY293" s="6" t="s">
        <v>123</v>
      </c>
      <c r="BE293" s="176">
        <f>IF($N$293="základní",$J$293,0)</f>
        <v>0</v>
      </c>
      <c r="BF293" s="176">
        <f>IF($N$293="snížená",$J$293,0)</f>
        <v>0</v>
      </c>
      <c r="BG293" s="176">
        <f>IF($N$293="zákl. přenesená",$J$293,0)</f>
        <v>0</v>
      </c>
      <c r="BH293" s="176">
        <f>IF($N$293="sníž. přenesená",$J$293,0)</f>
        <v>0</v>
      </c>
      <c r="BI293" s="176">
        <f>IF($N$293="nulová",$J$293,0)</f>
        <v>0</v>
      </c>
      <c r="BJ293" s="99" t="s">
        <v>80</v>
      </c>
      <c r="BK293" s="176">
        <f>ROUND($I$293*$H$293,2)</f>
        <v>0</v>
      </c>
      <c r="BL293" s="99" t="s">
        <v>129</v>
      </c>
      <c r="BM293" s="99" t="s">
        <v>487</v>
      </c>
    </row>
    <row r="294" spans="2:51" s="6" customFormat="1" ht="13.5" customHeight="1">
      <c r="B294" s="177"/>
      <c r="C294" s="178"/>
      <c r="D294" s="179" t="s">
        <v>131</v>
      </c>
      <c r="E294" s="180"/>
      <c r="F294" s="180" t="s">
        <v>488</v>
      </c>
      <c r="G294" s="178"/>
      <c r="H294" s="181">
        <v>12.12</v>
      </c>
      <c r="J294" s="178"/>
      <c r="K294" s="178"/>
      <c r="L294" s="182"/>
      <c r="M294" s="183"/>
      <c r="N294" s="178"/>
      <c r="O294" s="178"/>
      <c r="P294" s="178"/>
      <c r="Q294" s="178"/>
      <c r="R294" s="178"/>
      <c r="S294" s="178"/>
      <c r="T294" s="184"/>
      <c r="AT294" s="185" t="s">
        <v>131</v>
      </c>
      <c r="AU294" s="185" t="s">
        <v>83</v>
      </c>
      <c r="AV294" s="185" t="s">
        <v>83</v>
      </c>
      <c r="AW294" s="185" t="s">
        <v>96</v>
      </c>
      <c r="AX294" s="185" t="s">
        <v>80</v>
      </c>
      <c r="AY294" s="185" t="s">
        <v>123</v>
      </c>
    </row>
    <row r="295" spans="2:65" s="6" customFormat="1" ht="13.5" customHeight="1">
      <c r="B295" s="95"/>
      <c r="C295" s="165" t="s">
        <v>489</v>
      </c>
      <c r="D295" s="165" t="s">
        <v>125</v>
      </c>
      <c r="E295" s="166" t="s">
        <v>490</v>
      </c>
      <c r="F295" s="167" t="s">
        <v>491</v>
      </c>
      <c r="G295" s="168" t="s">
        <v>338</v>
      </c>
      <c r="H295" s="169">
        <v>64</v>
      </c>
      <c r="I295" s="170"/>
      <c r="J295" s="171">
        <f>ROUND($I$295*$H$295,2)</f>
        <v>0</v>
      </c>
      <c r="K295" s="167" t="s">
        <v>136</v>
      </c>
      <c r="L295" s="139"/>
      <c r="M295" s="172"/>
      <c r="N295" s="173" t="s">
        <v>44</v>
      </c>
      <c r="O295" s="96"/>
      <c r="P295" s="174">
        <f>$O$295*$H$295</f>
        <v>0</v>
      </c>
      <c r="Q295" s="174">
        <v>0.09599</v>
      </c>
      <c r="R295" s="174">
        <f>$Q$295*$H$295</f>
        <v>6.14336</v>
      </c>
      <c r="S295" s="174">
        <v>0</v>
      </c>
      <c r="T295" s="175">
        <f>$S$295*$H$295</f>
        <v>0</v>
      </c>
      <c r="AR295" s="99" t="s">
        <v>129</v>
      </c>
      <c r="AT295" s="99" t="s">
        <v>125</v>
      </c>
      <c r="AU295" s="99" t="s">
        <v>83</v>
      </c>
      <c r="AY295" s="6" t="s">
        <v>123</v>
      </c>
      <c r="BE295" s="176">
        <f>IF($N$295="základní",$J$295,0)</f>
        <v>0</v>
      </c>
      <c r="BF295" s="176">
        <f>IF($N$295="snížená",$J$295,0)</f>
        <v>0</v>
      </c>
      <c r="BG295" s="176">
        <f>IF($N$295="zákl. přenesená",$J$295,0)</f>
        <v>0</v>
      </c>
      <c r="BH295" s="176">
        <f>IF($N$295="sníž. přenesená",$J$295,0)</f>
        <v>0</v>
      </c>
      <c r="BI295" s="176">
        <f>IF($N$295="nulová",$J$295,0)</f>
        <v>0</v>
      </c>
      <c r="BJ295" s="99" t="s">
        <v>80</v>
      </c>
      <c r="BK295" s="176">
        <f>ROUND($I$295*$H$295,2)</f>
        <v>0</v>
      </c>
      <c r="BL295" s="99" t="s">
        <v>129</v>
      </c>
      <c r="BM295" s="99" t="s">
        <v>492</v>
      </c>
    </row>
    <row r="296" spans="2:51" s="6" customFormat="1" ht="13.5" customHeight="1">
      <c r="B296" s="177"/>
      <c r="C296" s="178"/>
      <c r="D296" s="179" t="s">
        <v>131</v>
      </c>
      <c r="E296" s="180"/>
      <c r="F296" s="180" t="s">
        <v>493</v>
      </c>
      <c r="G296" s="178"/>
      <c r="H296" s="181">
        <v>55</v>
      </c>
      <c r="J296" s="178"/>
      <c r="K296" s="178"/>
      <c r="L296" s="182"/>
      <c r="M296" s="183"/>
      <c r="N296" s="178"/>
      <c r="O296" s="178"/>
      <c r="P296" s="178"/>
      <c r="Q296" s="178"/>
      <c r="R296" s="178"/>
      <c r="S296" s="178"/>
      <c r="T296" s="184"/>
      <c r="AT296" s="185" t="s">
        <v>131</v>
      </c>
      <c r="AU296" s="185" t="s">
        <v>83</v>
      </c>
      <c r="AV296" s="185" t="s">
        <v>83</v>
      </c>
      <c r="AW296" s="185" t="s">
        <v>96</v>
      </c>
      <c r="AX296" s="185" t="s">
        <v>73</v>
      </c>
      <c r="AY296" s="185" t="s">
        <v>123</v>
      </c>
    </row>
    <row r="297" spans="2:51" s="6" customFormat="1" ht="13.5" customHeight="1">
      <c r="B297" s="177"/>
      <c r="C297" s="178"/>
      <c r="D297" s="193" t="s">
        <v>131</v>
      </c>
      <c r="E297" s="178"/>
      <c r="F297" s="180" t="s">
        <v>494</v>
      </c>
      <c r="G297" s="178"/>
      <c r="H297" s="181">
        <v>9</v>
      </c>
      <c r="J297" s="178"/>
      <c r="K297" s="178"/>
      <c r="L297" s="182"/>
      <c r="M297" s="183"/>
      <c r="N297" s="178"/>
      <c r="O297" s="178"/>
      <c r="P297" s="178"/>
      <c r="Q297" s="178"/>
      <c r="R297" s="178"/>
      <c r="S297" s="178"/>
      <c r="T297" s="184"/>
      <c r="AT297" s="185" t="s">
        <v>131</v>
      </c>
      <c r="AU297" s="185" t="s">
        <v>83</v>
      </c>
      <c r="AV297" s="185" t="s">
        <v>83</v>
      </c>
      <c r="AW297" s="185" t="s">
        <v>96</v>
      </c>
      <c r="AX297" s="185" t="s">
        <v>73</v>
      </c>
      <c r="AY297" s="185" t="s">
        <v>123</v>
      </c>
    </row>
    <row r="298" spans="2:51" s="6" customFormat="1" ht="13.5" customHeight="1">
      <c r="B298" s="194"/>
      <c r="C298" s="195"/>
      <c r="D298" s="193" t="s">
        <v>131</v>
      </c>
      <c r="E298" s="195"/>
      <c r="F298" s="196" t="s">
        <v>146</v>
      </c>
      <c r="G298" s="195"/>
      <c r="H298" s="197">
        <v>64</v>
      </c>
      <c r="J298" s="195"/>
      <c r="K298" s="195"/>
      <c r="L298" s="198"/>
      <c r="M298" s="199"/>
      <c r="N298" s="195"/>
      <c r="O298" s="195"/>
      <c r="P298" s="195"/>
      <c r="Q298" s="195"/>
      <c r="R298" s="195"/>
      <c r="S298" s="195"/>
      <c r="T298" s="200"/>
      <c r="AT298" s="201" t="s">
        <v>131</v>
      </c>
      <c r="AU298" s="201" t="s">
        <v>83</v>
      </c>
      <c r="AV298" s="201" t="s">
        <v>129</v>
      </c>
      <c r="AW298" s="201" t="s">
        <v>96</v>
      </c>
      <c r="AX298" s="201" t="s">
        <v>80</v>
      </c>
      <c r="AY298" s="201" t="s">
        <v>123</v>
      </c>
    </row>
    <row r="299" spans="2:65" s="6" customFormat="1" ht="13.5" customHeight="1">
      <c r="B299" s="95"/>
      <c r="C299" s="210" t="s">
        <v>495</v>
      </c>
      <c r="D299" s="210" t="s">
        <v>247</v>
      </c>
      <c r="E299" s="211" t="s">
        <v>496</v>
      </c>
      <c r="F299" s="212" t="s">
        <v>497</v>
      </c>
      <c r="G299" s="213" t="s">
        <v>386</v>
      </c>
      <c r="H299" s="214">
        <v>64.64</v>
      </c>
      <c r="I299" s="215"/>
      <c r="J299" s="216">
        <f>ROUND($I$299*$H$299,2)</f>
        <v>0</v>
      </c>
      <c r="K299" s="212"/>
      <c r="L299" s="217"/>
      <c r="M299" s="218"/>
      <c r="N299" s="219" t="s">
        <v>44</v>
      </c>
      <c r="O299" s="96"/>
      <c r="P299" s="174">
        <f>$O$299*$H$299</f>
        <v>0</v>
      </c>
      <c r="Q299" s="174">
        <v>0.048</v>
      </c>
      <c r="R299" s="174">
        <f>$Q$299*$H$299</f>
        <v>3.10272</v>
      </c>
      <c r="S299" s="174">
        <v>0</v>
      </c>
      <c r="T299" s="175">
        <f>$S$299*$H$299</f>
        <v>0</v>
      </c>
      <c r="AR299" s="99" t="s">
        <v>174</v>
      </c>
      <c r="AT299" s="99" t="s">
        <v>247</v>
      </c>
      <c r="AU299" s="99" t="s">
        <v>83</v>
      </c>
      <c r="AY299" s="6" t="s">
        <v>123</v>
      </c>
      <c r="BE299" s="176">
        <f>IF($N$299="základní",$J$299,0)</f>
        <v>0</v>
      </c>
      <c r="BF299" s="176">
        <f>IF($N$299="snížená",$J$299,0)</f>
        <v>0</v>
      </c>
      <c r="BG299" s="176">
        <f>IF($N$299="zákl. přenesená",$J$299,0)</f>
        <v>0</v>
      </c>
      <c r="BH299" s="176">
        <f>IF($N$299="sníž. přenesená",$J$299,0)</f>
        <v>0</v>
      </c>
      <c r="BI299" s="176">
        <f>IF($N$299="nulová",$J$299,0)</f>
        <v>0</v>
      </c>
      <c r="BJ299" s="99" t="s">
        <v>80</v>
      </c>
      <c r="BK299" s="176">
        <f>ROUND($I$299*$H$299,2)</f>
        <v>0</v>
      </c>
      <c r="BL299" s="99" t="s">
        <v>129</v>
      </c>
      <c r="BM299" s="99" t="s">
        <v>498</v>
      </c>
    </row>
    <row r="300" spans="2:51" s="6" customFormat="1" ht="13.5" customHeight="1">
      <c r="B300" s="177"/>
      <c r="C300" s="178"/>
      <c r="D300" s="179" t="s">
        <v>131</v>
      </c>
      <c r="E300" s="180"/>
      <c r="F300" s="180" t="s">
        <v>499</v>
      </c>
      <c r="G300" s="178"/>
      <c r="H300" s="181">
        <v>55.55</v>
      </c>
      <c r="J300" s="178"/>
      <c r="K300" s="178"/>
      <c r="L300" s="182"/>
      <c r="M300" s="183"/>
      <c r="N300" s="178"/>
      <c r="O300" s="178"/>
      <c r="P300" s="178"/>
      <c r="Q300" s="178"/>
      <c r="R300" s="178"/>
      <c r="S300" s="178"/>
      <c r="T300" s="184"/>
      <c r="AT300" s="185" t="s">
        <v>131</v>
      </c>
      <c r="AU300" s="185" t="s">
        <v>83</v>
      </c>
      <c r="AV300" s="185" t="s">
        <v>83</v>
      </c>
      <c r="AW300" s="185" t="s">
        <v>96</v>
      </c>
      <c r="AX300" s="185" t="s">
        <v>73</v>
      </c>
      <c r="AY300" s="185" t="s">
        <v>123</v>
      </c>
    </row>
    <row r="301" spans="2:51" s="6" customFormat="1" ht="13.5" customHeight="1">
      <c r="B301" s="177"/>
      <c r="C301" s="178"/>
      <c r="D301" s="193" t="s">
        <v>131</v>
      </c>
      <c r="E301" s="178"/>
      <c r="F301" s="180" t="s">
        <v>500</v>
      </c>
      <c r="G301" s="178"/>
      <c r="H301" s="181">
        <v>9.09</v>
      </c>
      <c r="J301" s="178"/>
      <c r="K301" s="178"/>
      <c r="L301" s="182"/>
      <c r="M301" s="183"/>
      <c r="N301" s="178"/>
      <c r="O301" s="178"/>
      <c r="P301" s="178"/>
      <c r="Q301" s="178"/>
      <c r="R301" s="178"/>
      <c r="S301" s="178"/>
      <c r="T301" s="184"/>
      <c r="AT301" s="185" t="s">
        <v>131</v>
      </c>
      <c r="AU301" s="185" t="s">
        <v>83</v>
      </c>
      <c r="AV301" s="185" t="s">
        <v>83</v>
      </c>
      <c r="AW301" s="185" t="s">
        <v>96</v>
      </c>
      <c r="AX301" s="185" t="s">
        <v>73</v>
      </c>
      <c r="AY301" s="185" t="s">
        <v>123</v>
      </c>
    </row>
    <row r="302" spans="2:51" s="6" customFormat="1" ht="13.5" customHeight="1">
      <c r="B302" s="194"/>
      <c r="C302" s="195"/>
      <c r="D302" s="193" t="s">
        <v>131</v>
      </c>
      <c r="E302" s="195"/>
      <c r="F302" s="196" t="s">
        <v>146</v>
      </c>
      <c r="G302" s="195"/>
      <c r="H302" s="197">
        <v>64.64</v>
      </c>
      <c r="J302" s="195"/>
      <c r="K302" s="195"/>
      <c r="L302" s="198"/>
      <c r="M302" s="199"/>
      <c r="N302" s="195"/>
      <c r="O302" s="195"/>
      <c r="P302" s="195"/>
      <c r="Q302" s="195"/>
      <c r="R302" s="195"/>
      <c r="S302" s="195"/>
      <c r="T302" s="200"/>
      <c r="AT302" s="201" t="s">
        <v>131</v>
      </c>
      <c r="AU302" s="201" t="s">
        <v>83</v>
      </c>
      <c r="AV302" s="201" t="s">
        <v>129</v>
      </c>
      <c r="AW302" s="201" t="s">
        <v>96</v>
      </c>
      <c r="AX302" s="201" t="s">
        <v>80</v>
      </c>
      <c r="AY302" s="201" t="s">
        <v>123</v>
      </c>
    </row>
    <row r="303" spans="2:65" s="6" customFormat="1" ht="13.5" customHeight="1">
      <c r="B303" s="95"/>
      <c r="C303" s="165" t="s">
        <v>501</v>
      </c>
      <c r="D303" s="165" t="s">
        <v>125</v>
      </c>
      <c r="E303" s="166" t="s">
        <v>502</v>
      </c>
      <c r="F303" s="167" t="s">
        <v>503</v>
      </c>
      <c r="G303" s="168" t="s">
        <v>135</v>
      </c>
      <c r="H303" s="169">
        <v>1.28</v>
      </c>
      <c r="I303" s="170"/>
      <c r="J303" s="171">
        <f>ROUND($I$303*$H$303,2)</f>
        <v>0</v>
      </c>
      <c r="K303" s="167" t="s">
        <v>136</v>
      </c>
      <c r="L303" s="139"/>
      <c r="M303" s="172"/>
      <c r="N303" s="173" t="s">
        <v>44</v>
      </c>
      <c r="O303" s="96"/>
      <c r="P303" s="174">
        <f>$O$303*$H$303</f>
        <v>0</v>
      </c>
      <c r="Q303" s="174">
        <v>2.25634</v>
      </c>
      <c r="R303" s="174">
        <f>$Q$303*$H$303</f>
        <v>2.8881151999999997</v>
      </c>
      <c r="S303" s="174">
        <v>0</v>
      </c>
      <c r="T303" s="175">
        <f>$S$303*$H$303</f>
        <v>0</v>
      </c>
      <c r="AR303" s="99" t="s">
        <v>129</v>
      </c>
      <c r="AT303" s="99" t="s">
        <v>125</v>
      </c>
      <c r="AU303" s="99" t="s">
        <v>83</v>
      </c>
      <c r="AY303" s="6" t="s">
        <v>123</v>
      </c>
      <c r="BE303" s="176">
        <f>IF($N$303="základní",$J$303,0)</f>
        <v>0</v>
      </c>
      <c r="BF303" s="176">
        <f>IF($N$303="snížená",$J$303,0)</f>
        <v>0</v>
      </c>
      <c r="BG303" s="176">
        <f>IF($N$303="zákl. přenesená",$J$303,0)</f>
        <v>0</v>
      </c>
      <c r="BH303" s="176">
        <f>IF($N$303="sníž. přenesená",$J$303,0)</f>
        <v>0</v>
      </c>
      <c r="BI303" s="176">
        <f>IF($N$303="nulová",$J$303,0)</f>
        <v>0</v>
      </c>
      <c r="BJ303" s="99" t="s">
        <v>80</v>
      </c>
      <c r="BK303" s="176">
        <f>ROUND($I$303*$H$303,2)</f>
        <v>0</v>
      </c>
      <c r="BL303" s="99" t="s">
        <v>129</v>
      </c>
      <c r="BM303" s="99" t="s">
        <v>504</v>
      </c>
    </row>
    <row r="304" spans="2:51" s="6" customFormat="1" ht="13.5" customHeight="1">
      <c r="B304" s="177"/>
      <c r="C304" s="178"/>
      <c r="D304" s="179" t="s">
        <v>131</v>
      </c>
      <c r="E304" s="180"/>
      <c r="F304" s="180" t="s">
        <v>505</v>
      </c>
      <c r="G304" s="178"/>
      <c r="H304" s="181">
        <v>1.28</v>
      </c>
      <c r="J304" s="178"/>
      <c r="K304" s="178"/>
      <c r="L304" s="182"/>
      <c r="M304" s="183"/>
      <c r="N304" s="178"/>
      <c r="O304" s="178"/>
      <c r="P304" s="178"/>
      <c r="Q304" s="178"/>
      <c r="R304" s="178"/>
      <c r="S304" s="178"/>
      <c r="T304" s="184"/>
      <c r="AT304" s="185" t="s">
        <v>131</v>
      </c>
      <c r="AU304" s="185" t="s">
        <v>83</v>
      </c>
      <c r="AV304" s="185" t="s">
        <v>83</v>
      </c>
      <c r="AW304" s="185" t="s">
        <v>96</v>
      </c>
      <c r="AX304" s="185" t="s">
        <v>80</v>
      </c>
      <c r="AY304" s="185" t="s">
        <v>123</v>
      </c>
    </row>
    <row r="305" spans="2:63" s="152" customFormat="1" ht="30" customHeight="1">
      <c r="B305" s="153"/>
      <c r="C305" s="154"/>
      <c r="D305" s="154" t="s">
        <v>72</v>
      </c>
      <c r="E305" s="163" t="s">
        <v>506</v>
      </c>
      <c r="F305" s="163" t="s">
        <v>507</v>
      </c>
      <c r="G305" s="154"/>
      <c r="H305" s="154"/>
      <c r="J305" s="164">
        <f>$BK$305</f>
        <v>0</v>
      </c>
      <c r="K305" s="154"/>
      <c r="L305" s="157"/>
      <c r="M305" s="158"/>
      <c r="N305" s="154"/>
      <c r="O305" s="154"/>
      <c r="P305" s="159">
        <f>SUM($P$306:$P$325)</f>
        <v>0</v>
      </c>
      <c r="Q305" s="154"/>
      <c r="R305" s="159">
        <f>SUM($R$306:$R$325)</f>
        <v>0</v>
      </c>
      <c r="S305" s="154"/>
      <c r="T305" s="160">
        <f>SUM($T$306:$T$325)</f>
        <v>0</v>
      </c>
      <c r="AR305" s="161" t="s">
        <v>80</v>
      </c>
      <c r="AT305" s="161" t="s">
        <v>72</v>
      </c>
      <c r="AU305" s="161" t="s">
        <v>80</v>
      </c>
      <c r="AY305" s="161" t="s">
        <v>123</v>
      </c>
      <c r="BK305" s="162">
        <f>SUM($BK$306:$BK$325)</f>
        <v>0</v>
      </c>
    </row>
    <row r="306" spans="2:65" s="6" customFormat="1" ht="13.5" customHeight="1">
      <c r="B306" s="95"/>
      <c r="C306" s="165" t="s">
        <v>508</v>
      </c>
      <c r="D306" s="165" t="s">
        <v>125</v>
      </c>
      <c r="E306" s="166" t="s">
        <v>509</v>
      </c>
      <c r="F306" s="167" t="s">
        <v>510</v>
      </c>
      <c r="G306" s="168" t="s">
        <v>203</v>
      </c>
      <c r="H306" s="169">
        <v>684.167</v>
      </c>
      <c r="I306" s="170"/>
      <c r="J306" s="171">
        <f>ROUND($I$306*$H$306,2)</f>
        <v>0</v>
      </c>
      <c r="K306" s="167" t="s">
        <v>136</v>
      </c>
      <c r="L306" s="139"/>
      <c r="M306" s="172"/>
      <c r="N306" s="173" t="s">
        <v>44</v>
      </c>
      <c r="O306" s="96"/>
      <c r="P306" s="174">
        <f>$O$306*$H$306</f>
        <v>0</v>
      </c>
      <c r="Q306" s="174">
        <v>0</v>
      </c>
      <c r="R306" s="174">
        <f>$Q$306*$H$306</f>
        <v>0</v>
      </c>
      <c r="S306" s="174">
        <v>0</v>
      </c>
      <c r="T306" s="175">
        <f>$S$306*$H$306</f>
        <v>0</v>
      </c>
      <c r="AR306" s="99" t="s">
        <v>129</v>
      </c>
      <c r="AT306" s="99" t="s">
        <v>125</v>
      </c>
      <c r="AU306" s="99" t="s">
        <v>83</v>
      </c>
      <c r="AY306" s="6" t="s">
        <v>123</v>
      </c>
      <c r="BE306" s="176">
        <f>IF($N$306="základní",$J$306,0)</f>
        <v>0</v>
      </c>
      <c r="BF306" s="176">
        <f>IF($N$306="snížená",$J$306,0)</f>
        <v>0</v>
      </c>
      <c r="BG306" s="176">
        <f>IF($N$306="zákl. přenesená",$J$306,0)</f>
        <v>0</v>
      </c>
      <c r="BH306" s="176">
        <f>IF($N$306="sníž. přenesená",$J$306,0)</f>
        <v>0</v>
      </c>
      <c r="BI306" s="176">
        <f>IF($N$306="nulová",$J$306,0)</f>
        <v>0</v>
      </c>
      <c r="BJ306" s="99" t="s">
        <v>80</v>
      </c>
      <c r="BK306" s="176">
        <f>ROUND($I$306*$H$306,2)</f>
        <v>0</v>
      </c>
      <c r="BL306" s="99" t="s">
        <v>129</v>
      </c>
      <c r="BM306" s="99" t="s">
        <v>511</v>
      </c>
    </row>
    <row r="307" spans="2:51" s="6" customFormat="1" ht="13.5" customHeight="1">
      <c r="B307" s="177"/>
      <c r="C307" s="178"/>
      <c r="D307" s="179" t="s">
        <v>131</v>
      </c>
      <c r="E307" s="180"/>
      <c r="F307" s="180" t="s">
        <v>512</v>
      </c>
      <c r="G307" s="178"/>
      <c r="H307" s="181">
        <v>702.516</v>
      </c>
      <c r="J307" s="178"/>
      <c r="K307" s="178"/>
      <c r="L307" s="182"/>
      <c r="M307" s="183"/>
      <c r="N307" s="178"/>
      <c r="O307" s="178"/>
      <c r="P307" s="178"/>
      <c r="Q307" s="178"/>
      <c r="R307" s="178"/>
      <c r="S307" s="178"/>
      <c r="T307" s="184"/>
      <c r="AT307" s="185" t="s">
        <v>131</v>
      </c>
      <c r="AU307" s="185" t="s">
        <v>83</v>
      </c>
      <c r="AV307" s="185" t="s">
        <v>83</v>
      </c>
      <c r="AW307" s="185" t="s">
        <v>96</v>
      </c>
      <c r="AX307" s="185" t="s">
        <v>73</v>
      </c>
      <c r="AY307" s="185" t="s">
        <v>123</v>
      </c>
    </row>
    <row r="308" spans="2:51" s="6" customFormat="1" ht="13.5" customHeight="1">
      <c r="B308" s="177"/>
      <c r="C308" s="178"/>
      <c r="D308" s="193" t="s">
        <v>131</v>
      </c>
      <c r="E308" s="178"/>
      <c r="F308" s="180" t="s">
        <v>513</v>
      </c>
      <c r="G308" s="178"/>
      <c r="H308" s="181">
        <v>-13.53</v>
      </c>
      <c r="J308" s="178"/>
      <c r="K308" s="178"/>
      <c r="L308" s="182"/>
      <c r="M308" s="183"/>
      <c r="N308" s="178"/>
      <c r="O308" s="178"/>
      <c r="P308" s="178"/>
      <c r="Q308" s="178"/>
      <c r="R308" s="178"/>
      <c r="S308" s="178"/>
      <c r="T308" s="184"/>
      <c r="AT308" s="185" t="s">
        <v>131</v>
      </c>
      <c r="AU308" s="185" t="s">
        <v>83</v>
      </c>
      <c r="AV308" s="185" t="s">
        <v>83</v>
      </c>
      <c r="AW308" s="185" t="s">
        <v>96</v>
      </c>
      <c r="AX308" s="185" t="s">
        <v>73</v>
      </c>
      <c r="AY308" s="185" t="s">
        <v>123</v>
      </c>
    </row>
    <row r="309" spans="2:51" s="6" customFormat="1" ht="13.5" customHeight="1">
      <c r="B309" s="177"/>
      <c r="C309" s="178"/>
      <c r="D309" s="193" t="s">
        <v>131</v>
      </c>
      <c r="E309" s="178"/>
      <c r="F309" s="180" t="s">
        <v>514</v>
      </c>
      <c r="G309" s="178"/>
      <c r="H309" s="181">
        <v>-2.1</v>
      </c>
      <c r="J309" s="178"/>
      <c r="K309" s="178"/>
      <c r="L309" s="182"/>
      <c r="M309" s="183"/>
      <c r="N309" s="178"/>
      <c r="O309" s="178"/>
      <c r="P309" s="178"/>
      <c r="Q309" s="178"/>
      <c r="R309" s="178"/>
      <c r="S309" s="178"/>
      <c r="T309" s="184"/>
      <c r="AT309" s="185" t="s">
        <v>131</v>
      </c>
      <c r="AU309" s="185" t="s">
        <v>83</v>
      </c>
      <c r="AV309" s="185" t="s">
        <v>83</v>
      </c>
      <c r="AW309" s="185" t="s">
        <v>96</v>
      </c>
      <c r="AX309" s="185" t="s">
        <v>73</v>
      </c>
      <c r="AY309" s="185" t="s">
        <v>123</v>
      </c>
    </row>
    <row r="310" spans="2:51" s="6" customFormat="1" ht="13.5" customHeight="1">
      <c r="B310" s="177"/>
      <c r="C310" s="178"/>
      <c r="D310" s="193" t="s">
        <v>131</v>
      </c>
      <c r="E310" s="178"/>
      <c r="F310" s="180" t="s">
        <v>515</v>
      </c>
      <c r="G310" s="178"/>
      <c r="H310" s="181">
        <v>-2.719</v>
      </c>
      <c r="J310" s="178"/>
      <c r="K310" s="178"/>
      <c r="L310" s="182"/>
      <c r="M310" s="183"/>
      <c r="N310" s="178"/>
      <c r="O310" s="178"/>
      <c r="P310" s="178"/>
      <c r="Q310" s="178"/>
      <c r="R310" s="178"/>
      <c r="S310" s="178"/>
      <c r="T310" s="184"/>
      <c r="AT310" s="185" t="s">
        <v>131</v>
      </c>
      <c r="AU310" s="185" t="s">
        <v>83</v>
      </c>
      <c r="AV310" s="185" t="s">
        <v>83</v>
      </c>
      <c r="AW310" s="185" t="s">
        <v>96</v>
      </c>
      <c r="AX310" s="185" t="s">
        <v>73</v>
      </c>
      <c r="AY310" s="185" t="s">
        <v>123</v>
      </c>
    </row>
    <row r="311" spans="2:51" s="6" customFormat="1" ht="13.5" customHeight="1">
      <c r="B311" s="194"/>
      <c r="C311" s="195"/>
      <c r="D311" s="193" t="s">
        <v>131</v>
      </c>
      <c r="E311" s="195"/>
      <c r="F311" s="196" t="s">
        <v>146</v>
      </c>
      <c r="G311" s="195"/>
      <c r="H311" s="197">
        <v>684.167</v>
      </c>
      <c r="J311" s="195"/>
      <c r="K311" s="195"/>
      <c r="L311" s="198"/>
      <c r="M311" s="199"/>
      <c r="N311" s="195"/>
      <c r="O311" s="195"/>
      <c r="P311" s="195"/>
      <c r="Q311" s="195"/>
      <c r="R311" s="195"/>
      <c r="S311" s="195"/>
      <c r="T311" s="200"/>
      <c r="AT311" s="201" t="s">
        <v>131</v>
      </c>
      <c r="AU311" s="201" t="s">
        <v>83</v>
      </c>
      <c r="AV311" s="201" t="s">
        <v>129</v>
      </c>
      <c r="AW311" s="201" t="s">
        <v>96</v>
      </c>
      <c r="AX311" s="201" t="s">
        <v>80</v>
      </c>
      <c r="AY311" s="201" t="s">
        <v>123</v>
      </c>
    </row>
    <row r="312" spans="2:65" s="6" customFormat="1" ht="13.5" customHeight="1">
      <c r="B312" s="95"/>
      <c r="C312" s="165" t="s">
        <v>516</v>
      </c>
      <c r="D312" s="165" t="s">
        <v>125</v>
      </c>
      <c r="E312" s="166" t="s">
        <v>517</v>
      </c>
      <c r="F312" s="167" t="s">
        <v>518</v>
      </c>
      <c r="G312" s="168" t="s">
        <v>203</v>
      </c>
      <c r="H312" s="169">
        <v>12999.173</v>
      </c>
      <c r="I312" s="170"/>
      <c r="J312" s="171">
        <f>ROUND($I$312*$H$312,2)</f>
        <v>0</v>
      </c>
      <c r="K312" s="167" t="s">
        <v>136</v>
      </c>
      <c r="L312" s="139"/>
      <c r="M312" s="172"/>
      <c r="N312" s="173" t="s">
        <v>44</v>
      </c>
      <c r="O312" s="96"/>
      <c r="P312" s="174">
        <f>$O$312*$H$312</f>
        <v>0</v>
      </c>
      <c r="Q312" s="174">
        <v>0</v>
      </c>
      <c r="R312" s="174">
        <f>$Q$312*$H$312</f>
        <v>0</v>
      </c>
      <c r="S312" s="174">
        <v>0</v>
      </c>
      <c r="T312" s="175">
        <f>$S$312*$H$312</f>
        <v>0</v>
      </c>
      <c r="AR312" s="99" t="s">
        <v>129</v>
      </c>
      <c r="AT312" s="99" t="s">
        <v>125</v>
      </c>
      <c r="AU312" s="99" t="s">
        <v>83</v>
      </c>
      <c r="AY312" s="6" t="s">
        <v>123</v>
      </c>
      <c r="BE312" s="176">
        <f>IF($N$312="základní",$J$312,0)</f>
        <v>0</v>
      </c>
      <c r="BF312" s="176">
        <f>IF($N$312="snížená",$J$312,0)</f>
        <v>0</v>
      </c>
      <c r="BG312" s="176">
        <f>IF($N$312="zákl. přenesená",$J$312,0)</f>
        <v>0</v>
      </c>
      <c r="BH312" s="176">
        <f>IF($N$312="sníž. přenesená",$J$312,0)</f>
        <v>0</v>
      </c>
      <c r="BI312" s="176">
        <f>IF($N$312="nulová",$J$312,0)</f>
        <v>0</v>
      </c>
      <c r="BJ312" s="99" t="s">
        <v>80</v>
      </c>
      <c r="BK312" s="176">
        <f>ROUND($I$312*$H$312,2)</f>
        <v>0</v>
      </c>
      <c r="BL312" s="99" t="s">
        <v>129</v>
      </c>
      <c r="BM312" s="99" t="s">
        <v>519</v>
      </c>
    </row>
    <row r="313" spans="2:51" s="6" customFormat="1" ht="13.5" customHeight="1">
      <c r="B313" s="177"/>
      <c r="C313" s="178"/>
      <c r="D313" s="179" t="s">
        <v>131</v>
      </c>
      <c r="E313" s="180"/>
      <c r="F313" s="180" t="s">
        <v>520</v>
      </c>
      <c r="G313" s="178"/>
      <c r="H313" s="181">
        <v>12999.173</v>
      </c>
      <c r="J313" s="178"/>
      <c r="K313" s="178"/>
      <c r="L313" s="182"/>
      <c r="M313" s="183"/>
      <c r="N313" s="178"/>
      <c r="O313" s="178"/>
      <c r="P313" s="178"/>
      <c r="Q313" s="178"/>
      <c r="R313" s="178"/>
      <c r="S313" s="178"/>
      <c r="T313" s="184"/>
      <c r="AT313" s="185" t="s">
        <v>131</v>
      </c>
      <c r="AU313" s="185" t="s">
        <v>83</v>
      </c>
      <c r="AV313" s="185" t="s">
        <v>83</v>
      </c>
      <c r="AW313" s="185" t="s">
        <v>96</v>
      </c>
      <c r="AX313" s="185" t="s">
        <v>80</v>
      </c>
      <c r="AY313" s="185" t="s">
        <v>123</v>
      </c>
    </row>
    <row r="314" spans="2:65" s="6" customFormat="1" ht="13.5" customHeight="1">
      <c r="B314" s="95"/>
      <c r="C314" s="165" t="s">
        <v>521</v>
      </c>
      <c r="D314" s="165" t="s">
        <v>125</v>
      </c>
      <c r="E314" s="166" t="s">
        <v>522</v>
      </c>
      <c r="F314" s="167" t="s">
        <v>523</v>
      </c>
      <c r="G314" s="168" t="s">
        <v>203</v>
      </c>
      <c r="H314" s="169">
        <v>13.53</v>
      </c>
      <c r="I314" s="170"/>
      <c r="J314" s="171">
        <f>ROUND($I$314*$H$314,2)</f>
        <v>0</v>
      </c>
      <c r="K314" s="167" t="s">
        <v>136</v>
      </c>
      <c r="L314" s="139"/>
      <c r="M314" s="172"/>
      <c r="N314" s="173" t="s">
        <v>44</v>
      </c>
      <c r="O314" s="96"/>
      <c r="P314" s="174">
        <f>$O$314*$H$314</f>
        <v>0</v>
      </c>
      <c r="Q314" s="174">
        <v>0</v>
      </c>
      <c r="R314" s="174">
        <f>$Q$314*$H$314</f>
        <v>0</v>
      </c>
      <c r="S314" s="174">
        <v>0</v>
      </c>
      <c r="T314" s="175">
        <f>$S$314*$H$314</f>
        <v>0</v>
      </c>
      <c r="AR314" s="99" t="s">
        <v>129</v>
      </c>
      <c r="AT314" s="99" t="s">
        <v>125</v>
      </c>
      <c r="AU314" s="99" t="s">
        <v>83</v>
      </c>
      <c r="AY314" s="6" t="s">
        <v>123</v>
      </c>
      <c r="BE314" s="176">
        <f>IF($N$314="základní",$J$314,0)</f>
        <v>0</v>
      </c>
      <c r="BF314" s="176">
        <f>IF($N$314="snížená",$J$314,0)</f>
        <v>0</v>
      </c>
      <c r="BG314" s="176">
        <f>IF($N$314="zákl. přenesená",$J$314,0)</f>
        <v>0</v>
      </c>
      <c r="BH314" s="176">
        <f>IF($N$314="sníž. přenesená",$J$314,0)</f>
        <v>0</v>
      </c>
      <c r="BI314" s="176">
        <f>IF($N$314="nulová",$J$314,0)</f>
        <v>0</v>
      </c>
      <c r="BJ314" s="99" t="s">
        <v>80</v>
      </c>
      <c r="BK314" s="176">
        <f>ROUND($I$314*$H$314,2)</f>
        <v>0</v>
      </c>
      <c r="BL314" s="99" t="s">
        <v>129</v>
      </c>
      <c r="BM314" s="99" t="s">
        <v>524</v>
      </c>
    </row>
    <row r="315" spans="2:51" s="6" customFormat="1" ht="13.5" customHeight="1">
      <c r="B315" s="177"/>
      <c r="C315" s="178"/>
      <c r="D315" s="179" t="s">
        <v>131</v>
      </c>
      <c r="E315" s="180"/>
      <c r="F315" s="180" t="s">
        <v>525</v>
      </c>
      <c r="G315" s="178"/>
      <c r="H315" s="181">
        <v>13.53</v>
      </c>
      <c r="J315" s="178"/>
      <c r="K315" s="178"/>
      <c r="L315" s="182"/>
      <c r="M315" s="183"/>
      <c r="N315" s="178"/>
      <c r="O315" s="178"/>
      <c r="P315" s="178"/>
      <c r="Q315" s="178"/>
      <c r="R315" s="178"/>
      <c r="S315" s="178"/>
      <c r="T315" s="184"/>
      <c r="AT315" s="185" t="s">
        <v>131</v>
      </c>
      <c r="AU315" s="185" t="s">
        <v>83</v>
      </c>
      <c r="AV315" s="185" t="s">
        <v>83</v>
      </c>
      <c r="AW315" s="185" t="s">
        <v>96</v>
      </c>
      <c r="AX315" s="185" t="s">
        <v>80</v>
      </c>
      <c r="AY315" s="185" t="s">
        <v>123</v>
      </c>
    </row>
    <row r="316" spans="2:65" s="6" customFormat="1" ht="13.5" customHeight="1">
      <c r="B316" s="95"/>
      <c r="C316" s="165" t="s">
        <v>526</v>
      </c>
      <c r="D316" s="165" t="s">
        <v>125</v>
      </c>
      <c r="E316" s="166" t="s">
        <v>527</v>
      </c>
      <c r="F316" s="167" t="s">
        <v>528</v>
      </c>
      <c r="G316" s="168" t="s">
        <v>203</v>
      </c>
      <c r="H316" s="169">
        <v>257.07</v>
      </c>
      <c r="I316" s="170"/>
      <c r="J316" s="171">
        <f>ROUND($I$316*$H$316,2)</f>
        <v>0</v>
      </c>
      <c r="K316" s="167" t="s">
        <v>136</v>
      </c>
      <c r="L316" s="139"/>
      <c r="M316" s="172"/>
      <c r="N316" s="173" t="s">
        <v>44</v>
      </c>
      <c r="O316" s="96"/>
      <c r="P316" s="174">
        <f>$O$316*$H$316</f>
        <v>0</v>
      </c>
      <c r="Q316" s="174">
        <v>0</v>
      </c>
      <c r="R316" s="174">
        <f>$Q$316*$H$316</f>
        <v>0</v>
      </c>
      <c r="S316" s="174">
        <v>0</v>
      </c>
      <c r="T316" s="175">
        <f>$S$316*$H$316</f>
        <v>0</v>
      </c>
      <c r="AR316" s="99" t="s">
        <v>129</v>
      </c>
      <c r="AT316" s="99" t="s">
        <v>125</v>
      </c>
      <c r="AU316" s="99" t="s">
        <v>83</v>
      </c>
      <c r="AY316" s="6" t="s">
        <v>123</v>
      </c>
      <c r="BE316" s="176">
        <f>IF($N$316="základní",$J$316,0)</f>
        <v>0</v>
      </c>
      <c r="BF316" s="176">
        <f>IF($N$316="snížená",$J$316,0)</f>
        <v>0</v>
      </c>
      <c r="BG316" s="176">
        <f>IF($N$316="zákl. přenesená",$J$316,0)</f>
        <v>0</v>
      </c>
      <c r="BH316" s="176">
        <f>IF($N$316="sníž. přenesená",$J$316,0)</f>
        <v>0</v>
      </c>
      <c r="BI316" s="176">
        <f>IF($N$316="nulová",$J$316,0)</f>
        <v>0</v>
      </c>
      <c r="BJ316" s="99" t="s">
        <v>80</v>
      </c>
      <c r="BK316" s="176">
        <f>ROUND($I$316*$H$316,2)</f>
        <v>0</v>
      </c>
      <c r="BL316" s="99" t="s">
        <v>129</v>
      </c>
      <c r="BM316" s="99" t="s">
        <v>529</v>
      </c>
    </row>
    <row r="317" spans="2:51" s="6" customFormat="1" ht="13.5" customHeight="1">
      <c r="B317" s="177"/>
      <c r="C317" s="178"/>
      <c r="D317" s="179" t="s">
        <v>131</v>
      </c>
      <c r="E317" s="180"/>
      <c r="F317" s="180" t="s">
        <v>530</v>
      </c>
      <c r="G317" s="178"/>
      <c r="H317" s="181">
        <v>257.07</v>
      </c>
      <c r="J317" s="178"/>
      <c r="K317" s="178"/>
      <c r="L317" s="182"/>
      <c r="M317" s="183"/>
      <c r="N317" s="178"/>
      <c r="O317" s="178"/>
      <c r="P317" s="178"/>
      <c r="Q317" s="178"/>
      <c r="R317" s="178"/>
      <c r="S317" s="178"/>
      <c r="T317" s="184"/>
      <c r="AT317" s="185" t="s">
        <v>131</v>
      </c>
      <c r="AU317" s="185" t="s">
        <v>83</v>
      </c>
      <c r="AV317" s="185" t="s">
        <v>83</v>
      </c>
      <c r="AW317" s="185" t="s">
        <v>96</v>
      </c>
      <c r="AX317" s="185" t="s">
        <v>80</v>
      </c>
      <c r="AY317" s="185" t="s">
        <v>123</v>
      </c>
    </row>
    <row r="318" spans="2:65" s="6" customFormat="1" ht="13.5" customHeight="1">
      <c r="B318" s="95"/>
      <c r="C318" s="165" t="s">
        <v>531</v>
      </c>
      <c r="D318" s="165" t="s">
        <v>125</v>
      </c>
      <c r="E318" s="166" t="s">
        <v>532</v>
      </c>
      <c r="F318" s="167" t="s">
        <v>533</v>
      </c>
      <c r="G318" s="168" t="s">
        <v>203</v>
      </c>
      <c r="H318" s="169">
        <v>13.53</v>
      </c>
      <c r="I318" s="170"/>
      <c r="J318" s="171">
        <f>ROUND($I$318*$H$318,2)</f>
        <v>0</v>
      </c>
      <c r="K318" s="167" t="s">
        <v>136</v>
      </c>
      <c r="L318" s="139"/>
      <c r="M318" s="172"/>
      <c r="N318" s="173" t="s">
        <v>44</v>
      </c>
      <c r="O318" s="96"/>
      <c r="P318" s="174">
        <f>$O$318*$H$318</f>
        <v>0</v>
      </c>
      <c r="Q318" s="174">
        <v>0</v>
      </c>
      <c r="R318" s="174">
        <f>$Q$318*$H$318</f>
        <v>0</v>
      </c>
      <c r="S318" s="174">
        <v>0</v>
      </c>
      <c r="T318" s="175">
        <f>$S$318*$H$318</f>
        <v>0</v>
      </c>
      <c r="AR318" s="99" t="s">
        <v>129</v>
      </c>
      <c r="AT318" s="99" t="s">
        <v>125</v>
      </c>
      <c r="AU318" s="99" t="s">
        <v>83</v>
      </c>
      <c r="AY318" s="6" t="s">
        <v>123</v>
      </c>
      <c r="BE318" s="176">
        <f>IF($N$318="základní",$J$318,0)</f>
        <v>0</v>
      </c>
      <c r="BF318" s="176">
        <f>IF($N$318="snížená",$J$318,0)</f>
        <v>0</v>
      </c>
      <c r="BG318" s="176">
        <f>IF($N$318="zákl. přenesená",$J$318,0)</f>
        <v>0</v>
      </c>
      <c r="BH318" s="176">
        <f>IF($N$318="sníž. přenesená",$J$318,0)</f>
        <v>0</v>
      </c>
      <c r="BI318" s="176">
        <f>IF($N$318="nulová",$J$318,0)</f>
        <v>0</v>
      </c>
      <c r="BJ318" s="99" t="s">
        <v>80</v>
      </c>
      <c r="BK318" s="176">
        <f>ROUND($I$318*$H$318,2)</f>
        <v>0</v>
      </c>
      <c r="BL318" s="99" t="s">
        <v>129</v>
      </c>
      <c r="BM318" s="99" t="s">
        <v>534</v>
      </c>
    </row>
    <row r="319" spans="2:51" s="6" customFormat="1" ht="13.5" customHeight="1">
      <c r="B319" s="177"/>
      <c r="C319" s="178"/>
      <c r="D319" s="179" t="s">
        <v>131</v>
      </c>
      <c r="E319" s="180"/>
      <c r="F319" s="180" t="s">
        <v>525</v>
      </c>
      <c r="G319" s="178"/>
      <c r="H319" s="181">
        <v>13.53</v>
      </c>
      <c r="J319" s="178"/>
      <c r="K319" s="178"/>
      <c r="L319" s="182"/>
      <c r="M319" s="183"/>
      <c r="N319" s="178"/>
      <c r="O319" s="178"/>
      <c r="P319" s="178"/>
      <c r="Q319" s="178"/>
      <c r="R319" s="178"/>
      <c r="S319" s="178"/>
      <c r="T319" s="184"/>
      <c r="AT319" s="185" t="s">
        <v>131</v>
      </c>
      <c r="AU319" s="185" t="s">
        <v>83</v>
      </c>
      <c r="AV319" s="185" t="s">
        <v>83</v>
      </c>
      <c r="AW319" s="185" t="s">
        <v>96</v>
      </c>
      <c r="AX319" s="185" t="s">
        <v>80</v>
      </c>
      <c r="AY319" s="185" t="s">
        <v>123</v>
      </c>
    </row>
    <row r="320" spans="2:65" s="6" customFormat="1" ht="13.5" customHeight="1">
      <c r="B320" s="95"/>
      <c r="C320" s="165" t="s">
        <v>535</v>
      </c>
      <c r="D320" s="165" t="s">
        <v>125</v>
      </c>
      <c r="E320" s="166" t="s">
        <v>536</v>
      </c>
      <c r="F320" s="167" t="s">
        <v>537</v>
      </c>
      <c r="G320" s="168" t="s">
        <v>203</v>
      </c>
      <c r="H320" s="169">
        <v>365.93</v>
      </c>
      <c r="I320" s="170"/>
      <c r="J320" s="171">
        <f>ROUND($I$320*$H$320,2)</f>
        <v>0</v>
      </c>
      <c r="K320" s="167" t="s">
        <v>136</v>
      </c>
      <c r="L320" s="139"/>
      <c r="M320" s="172"/>
      <c r="N320" s="173" t="s">
        <v>44</v>
      </c>
      <c r="O320" s="96"/>
      <c r="P320" s="174">
        <f>$O$320*$H$320</f>
        <v>0</v>
      </c>
      <c r="Q320" s="174">
        <v>0</v>
      </c>
      <c r="R320" s="174">
        <f>$Q$320*$H$320</f>
        <v>0</v>
      </c>
      <c r="S320" s="174">
        <v>0</v>
      </c>
      <c r="T320" s="175">
        <f>$S$320*$H$320</f>
        <v>0</v>
      </c>
      <c r="AR320" s="99" t="s">
        <v>129</v>
      </c>
      <c r="AT320" s="99" t="s">
        <v>125</v>
      </c>
      <c r="AU320" s="99" t="s">
        <v>83</v>
      </c>
      <c r="AY320" s="6" t="s">
        <v>123</v>
      </c>
      <c r="BE320" s="176">
        <f>IF($N$320="základní",$J$320,0)</f>
        <v>0</v>
      </c>
      <c r="BF320" s="176">
        <f>IF($N$320="snížená",$J$320,0)</f>
        <v>0</v>
      </c>
      <c r="BG320" s="176">
        <f>IF($N$320="zákl. přenesená",$J$320,0)</f>
        <v>0</v>
      </c>
      <c r="BH320" s="176">
        <f>IF($N$320="sníž. přenesená",$J$320,0)</f>
        <v>0</v>
      </c>
      <c r="BI320" s="176">
        <f>IF($N$320="nulová",$J$320,0)</f>
        <v>0</v>
      </c>
      <c r="BJ320" s="99" t="s">
        <v>80</v>
      </c>
      <c r="BK320" s="176">
        <f>ROUND($I$320*$H$320,2)</f>
        <v>0</v>
      </c>
      <c r="BL320" s="99" t="s">
        <v>129</v>
      </c>
      <c r="BM320" s="99" t="s">
        <v>538</v>
      </c>
    </row>
    <row r="321" spans="2:51" s="6" customFormat="1" ht="13.5" customHeight="1">
      <c r="B321" s="177"/>
      <c r="C321" s="178"/>
      <c r="D321" s="179" t="s">
        <v>131</v>
      </c>
      <c r="E321" s="180"/>
      <c r="F321" s="180" t="s">
        <v>539</v>
      </c>
      <c r="G321" s="178"/>
      <c r="H321" s="181">
        <v>365.93</v>
      </c>
      <c r="J321" s="178"/>
      <c r="K321" s="178"/>
      <c r="L321" s="182"/>
      <c r="M321" s="183"/>
      <c r="N321" s="178"/>
      <c r="O321" s="178"/>
      <c r="P321" s="178"/>
      <c r="Q321" s="178"/>
      <c r="R321" s="178"/>
      <c r="S321" s="178"/>
      <c r="T321" s="184"/>
      <c r="AT321" s="185" t="s">
        <v>131</v>
      </c>
      <c r="AU321" s="185" t="s">
        <v>83</v>
      </c>
      <c r="AV321" s="185" t="s">
        <v>83</v>
      </c>
      <c r="AW321" s="185" t="s">
        <v>96</v>
      </c>
      <c r="AX321" s="185" t="s">
        <v>80</v>
      </c>
      <c r="AY321" s="185" t="s">
        <v>123</v>
      </c>
    </row>
    <row r="322" spans="2:65" s="6" customFormat="1" ht="13.5" customHeight="1">
      <c r="B322" s="95"/>
      <c r="C322" s="165" t="s">
        <v>540</v>
      </c>
      <c r="D322" s="165" t="s">
        <v>125</v>
      </c>
      <c r="E322" s="166" t="s">
        <v>541</v>
      </c>
      <c r="F322" s="167" t="s">
        <v>542</v>
      </c>
      <c r="G322" s="168" t="s">
        <v>203</v>
      </c>
      <c r="H322" s="169">
        <v>317.237</v>
      </c>
      <c r="I322" s="170"/>
      <c r="J322" s="171">
        <f>ROUND($I$322*$H$322,2)</f>
        <v>0</v>
      </c>
      <c r="K322" s="167" t="s">
        <v>136</v>
      </c>
      <c r="L322" s="139"/>
      <c r="M322" s="172"/>
      <c r="N322" s="173" t="s">
        <v>44</v>
      </c>
      <c r="O322" s="96"/>
      <c r="P322" s="174">
        <f>$O$322*$H$322</f>
        <v>0</v>
      </c>
      <c r="Q322" s="174">
        <v>0</v>
      </c>
      <c r="R322" s="174">
        <f>$Q$322*$H$322</f>
        <v>0</v>
      </c>
      <c r="S322" s="174">
        <v>0</v>
      </c>
      <c r="T322" s="175">
        <f>$S$322*$H$322</f>
        <v>0</v>
      </c>
      <c r="AR322" s="99" t="s">
        <v>129</v>
      </c>
      <c r="AT322" s="99" t="s">
        <v>125</v>
      </c>
      <c r="AU322" s="99" t="s">
        <v>83</v>
      </c>
      <c r="AY322" s="6" t="s">
        <v>123</v>
      </c>
      <c r="BE322" s="176">
        <f>IF($N$322="základní",$J$322,0)</f>
        <v>0</v>
      </c>
      <c r="BF322" s="176">
        <f>IF($N$322="snížená",$J$322,0)</f>
        <v>0</v>
      </c>
      <c r="BG322" s="176">
        <f>IF($N$322="zákl. přenesená",$J$322,0)</f>
        <v>0</v>
      </c>
      <c r="BH322" s="176">
        <f>IF($N$322="sníž. přenesená",$J$322,0)</f>
        <v>0</v>
      </c>
      <c r="BI322" s="176">
        <f>IF($N$322="nulová",$J$322,0)</f>
        <v>0</v>
      </c>
      <c r="BJ322" s="99" t="s">
        <v>80</v>
      </c>
      <c r="BK322" s="176">
        <f>ROUND($I$322*$H$322,2)</f>
        <v>0</v>
      </c>
      <c r="BL322" s="99" t="s">
        <v>129</v>
      </c>
      <c r="BM322" s="99" t="s">
        <v>543</v>
      </c>
    </row>
    <row r="323" spans="2:51" s="6" customFormat="1" ht="13.5" customHeight="1">
      <c r="B323" s="177"/>
      <c r="C323" s="178"/>
      <c r="D323" s="179" t="s">
        <v>131</v>
      </c>
      <c r="E323" s="180"/>
      <c r="F323" s="180" t="s">
        <v>544</v>
      </c>
      <c r="G323" s="178"/>
      <c r="H323" s="181">
        <v>684.167</v>
      </c>
      <c r="J323" s="178"/>
      <c r="K323" s="178"/>
      <c r="L323" s="182"/>
      <c r="M323" s="183"/>
      <c r="N323" s="178"/>
      <c r="O323" s="178"/>
      <c r="P323" s="178"/>
      <c r="Q323" s="178"/>
      <c r="R323" s="178"/>
      <c r="S323" s="178"/>
      <c r="T323" s="184"/>
      <c r="AT323" s="185" t="s">
        <v>131</v>
      </c>
      <c r="AU323" s="185" t="s">
        <v>83</v>
      </c>
      <c r="AV323" s="185" t="s">
        <v>83</v>
      </c>
      <c r="AW323" s="185" t="s">
        <v>96</v>
      </c>
      <c r="AX323" s="185" t="s">
        <v>73</v>
      </c>
      <c r="AY323" s="185" t="s">
        <v>123</v>
      </c>
    </row>
    <row r="324" spans="2:51" s="6" customFormat="1" ht="13.5" customHeight="1">
      <c r="B324" s="177"/>
      <c r="C324" s="178"/>
      <c r="D324" s="193" t="s">
        <v>131</v>
      </c>
      <c r="E324" s="178"/>
      <c r="F324" s="180" t="s">
        <v>545</v>
      </c>
      <c r="G324" s="178"/>
      <c r="H324" s="181">
        <v>-366.93</v>
      </c>
      <c r="J324" s="178"/>
      <c r="K324" s="178"/>
      <c r="L324" s="182"/>
      <c r="M324" s="183"/>
      <c r="N324" s="178"/>
      <c r="O324" s="178"/>
      <c r="P324" s="178"/>
      <c r="Q324" s="178"/>
      <c r="R324" s="178"/>
      <c r="S324" s="178"/>
      <c r="T324" s="184"/>
      <c r="AT324" s="185" t="s">
        <v>131</v>
      </c>
      <c r="AU324" s="185" t="s">
        <v>83</v>
      </c>
      <c r="AV324" s="185" t="s">
        <v>83</v>
      </c>
      <c r="AW324" s="185" t="s">
        <v>96</v>
      </c>
      <c r="AX324" s="185" t="s">
        <v>73</v>
      </c>
      <c r="AY324" s="185" t="s">
        <v>123</v>
      </c>
    </row>
    <row r="325" spans="2:51" s="6" customFormat="1" ht="13.5" customHeight="1">
      <c r="B325" s="194"/>
      <c r="C325" s="195"/>
      <c r="D325" s="193" t="s">
        <v>131</v>
      </c>
      <c r="E325" s="195"/>
      <c r="F325" s="196" t="s">
        <v>146</v>
      </c>
      <c r="G325" s="195"/>
      <c r="H325" s="197">
        <v>317.237</v>
      </c>
      <c r="J325" s="195"/>
      <c r="K325" s="195"/>
      <c r="L325" s="198"/>
      <c r="M325" s="199"/>
      <c r="N325" s="195"/>
      <c r="O325" s="195"/>
      <c r="P325" s="195"/>
      <c r="Q325" s="195"/>
      <c r="R325" s="195"/>
      <c r="S325" s="195"/>
      <c r="T325" s="200"/>
      <c r="AT325" s="201" t="s">
        <v>131</v>
      </c>
      <c r="AU325" s="201" t="s">
        <v>83</v>
      </c>
      <c r="AV325" s="201" t="s">
        <v>129</v>
      </c>
      <c r="AW325" s="201" t="s">
        <v>96</v>
      </c>
      <c r="AX325" s="201" t="s">
        <v>80</v>
      </c>
      <c r="AY325" s="201" t="s">
        <v>123</v>
      </c>
    </row>
    <row r="326" spans="2:63" s="152" customFormat="1" ht="30" customHeight="1">
      <c r="B326" s="153"/>
      <c r="C326" s="154"/>
      <c r="D326" s="154" t="s">
        <v>72</v>
      </c>
      <c r="E326" s="163" t="s">
        <v>546</v>
      </c>
      <c r="F326" s="163" t="s">
        <v>547</v>
      </c>
      <c r="G326" s="154"/>
      <c r="H326" s="154"/>
      <c r="J326" s="164">
        <f>$BK$326</f>
        <v>0</v>
      </c>
      <c r="K326" s="154"/>
      <c r="L326" s="157"/>
      <c r="M326" s="158"/>
      <c r="N326" s="154"/>
      <c r="O326" s="154"/>
      <c r="P326" s="159">
        <f>SUM($P$327:$P$328)</f>
        <v>0</v>
      </c>
      <c r="Q326" s="154"/>
      <c r="R326" s="159">
        <f>SUM($R$327:$R$328)</f>
        <v>0</v>
      </c>
      <c r="S326" s="154"/>
      <c r="T326" s="160">
        <f>SUM($T$327:$T$328)</f>
        <v>0</v>
      </c>
      <c r="AR326" s="161" t="s">
        <v>80</v>
      </c>
      <c r="AT326" s="161" t="s">
        <v>72</v>
      </c>
      <c r="AU326" s="161" t="s">
        <v>80</v>
      </c>
      <c r="AY326" s="161" t="s">
        <v>123</v>
      </c>
      <c r="BK326" s="162">
        <f>SUM($BK$327:$BK$328)</f>
        <v>0</v>
      </c>
    </row>
    <row r="327" spans="2:65" s="6" customFormat="1" ht="13.5" customHeight="1">
      <c r="B327" s="95"/>
      <c r="C327" s="165" t="s">
        <v>548</v>
      </c>
      <c r="D327" s="165" t="s">
        <v>125</v>
      </c>
      <c r="E327" s="166" t="s">
        <v>549</v>
      </c>
      <c r="F327" s="167" t="s">
        <v>550</v>
      </c>
      <c r="G327" s="168" t="s">
        <v>203</v>
      </c>
      <c r="H327" s="169">
        <v>1154.691</v>
      </c>
      <c r="I327" s="170"/>
      <c r="J327" s="171">
        <f>ROUND($I$327*$H$327,2)</f>
        <v>0</v>
      </c>
      <c r="K327" s="167" t="s">
        <v>136</v>
      </c>
      <c r="L327" s="139"/>
      <c r="M327" s="172"/>
      <c r="N327" s="173" t="s">
        <v>44</v>
      </c>
      <c r="O327" s="96"/>
      <c r="P327" s="174">
        <f>$O$327*$H$327</f>
        <v>0</v>
      </c>
      <c r="Q327" s="174">
        <v>0</v>
      </c>
      <c r="R327" s="174">
        <f>$Q$327*$H$327</f>
        <v>0</v>
      </c>
      <c r="S327" s="174">
        <v>0</v>
      </c>
      <c r="T327" s="175">
        <f>$S$327*$H$327</f>
        <v>0</v>
      </c>
      <c r="AR327" s="99" t="s">
        <v>129</v>
      </c>
      <c r="AT327" s="99" t="s">
        <v>125</v>
      </c>
      <c r="AU327" s="99" t="s">
        <v>83</v>
      </c>
      <c r="AY327" s="6" t="s">
        <v>123</v>
      </c>
      <c r="BE327" s="176">
        <f>IF($N$327="základní",$J$327,0)</f>
        <v>0</v>
      </c>
      <c r="BF327" s="176">
        <f>IF($N$327="snížená",$J$327,0)</f>
        <v>0</v>
      </c>
      <c r="BG327" s="176">
        <f>IF($N$327="zákl. přenesená",$J$327,0)</f>
        <v>0</v>
      </c>
      <c r="BH327" s="176">
        <f>IF($N$327="sníž. přenesená",$J$327,0)</f>
        <v>0</v>
      </c>
      <c r="BI327" s="176">
        <f>IF($N$327="nulová",$J$327,0)</f>
        <v>0</v>
      </c>
      <c r="BJ327" s="99" t="s">
        <v>80</v>
      </c>
      <c r="BK327" s="176">
        <f>ROUND($I$327*$H$327,2)</f>
        <v>0</v>
      </c>
      <c r="BL327" s="99" t="s">
        <v>129</v>
      </c>
      <c r="BM327" s="99" t="s">
        <v>551</v>
      </c>
    </row>
    <row r="328" spans="2:65" s="6" customFormat="1" ht="13.5" customHeight="1">
      <c r="B328" s="95"/>
      <c r="C328" s="168" t="s">
        <v>552</v>
      </c>
      <c r="D328" s="168" t="s">
        <v>125</v>
      </c>
      <c r="E328" s="166" t="s">
        <v>553</v>
      </c>
      <c r="F328" s="167" t="s">
        <v>554</v>
      </c>
      <c r="G328" s="168" t="s">
        <v>203</v>
      </c>
      <c r="H328" s="169">
        <v>1154.691</v>
      </c>
      <c r="I328" s="170"/>
      <c r="J328" s="171">
        <f>ROUND($I$328*$H$328,2)</f>
        <v>0</v>
      </c>
      <c r="K328" s="167" t="s">
        <v>136</v>
      </c>
      <c r="L328" s="139"/>
      <c r="M328" s="172"/>
      <c r="N328" s="173" t="s">
        <v>44</v>
      </c>
      <c r="O328" s="96"/>
      <c r="P328" s="174">
        <f>$O$328*$H$328</f>
        <v>0</v>
      </c>
      <c r="Q328" s="174">
        <v>0</v>
      </c>
      <c r="R328" s="174">
        <f>$Q$328*$H$328</f>
        <v>0</v>
      </c>
      <c r="S328" s="174">
        <v>0</v>
      </c>
      <c r="T328" s="175">
        <f>$S$328*$H$328</f>
        <v>0</v>
      </c>
      <c r="AR328" s="99" t="s">
        <v>129</v>
      </c>
      <c r="AT328" s="99" t="s">
        <v>125</v>
      </c>
      <c r="AU328" s="99" t="s">
        <v>83</v>
      </c>
      <c r="AY328" s="99" t="s">
        <v>123</v>
      </c>
      <c r="BE328" s="176">
        <f>IF($N$328="základní",$J$328,0)</f>
        <v>0</v>
      </c>
      <c r="BF328" s="176">
        <f>IF($N$328="snížená",$J$328,0)</f>
        <v>0</v>
      </c>
      <c r="BG328" s="176">
        <f>IF($N$328="zákl. přenesená",$J$328,0)</f>
        <v>0</v>
      </c>
      <c r="BH328" s="176">
        <f>IF($N$328="sníž. přenesená",$J$328,0)</f>
        <v>0</v>
      </c>
      <c r="BI328" s="176">
        <f>IF($N$328="nulová",$J$328,0)</f>
        <v>0</v>
      </c>
      <c r="BJ328" s="99" t="s">
        <v>80</v>
      </c>
      <c r="BK328" s="176">
        <f>ROUND($I$328*$H$328,2)</f>
        <v>0</v>
      </c>
      <c r="BL328" s="99" t="s">
        <v>129</v>
      </c>
      <c r="BM328" s="99" t="s">
        <v>555</v>
      </c>
    </row>
    <row r="329" spans="2:63" s="152" customFormat="1" ht="38.25" customHeight="1">
      <c r="B329" s="153"/>
      <c r="C329" s="154"/>
      <c r="D329" s="154" t="s">
        <v>72</v>
      </c>
      <c r="E329" s="155" t="s">
        <v>247</v>
      </c>
      <c r="F329" s="155" t="s">
        <v>556</v>
      </c>
      <c r="G329" s="154"/>
      <c r="H329" s="154"/>
      <c r="J329" s="156">
        <f>$BK$329</f>
        <v>0</v>
      </c>
      <c r="K329" s="154"/>
      <c r="L329" s="157"/>
      <c r="M329" s="158"/>
      <c r="N329" s="154"/>
      <c r="O329" s="154"/>
      <c r="P329" s="159">
        <f>SUM($P$330:$P$333)</f>
        <v>0</v>
      </c>
      <c r="Q329" s="154"/>
      <c r="R329" s="159">
        <f>SUM($R$330:$R$333)</f>
        <v>0</v>
      </c>
      <c r="S329" s="154"/>
      <c r="T329" s="160">
        <f>SUM($T$330:$T$333)</f>
        <v>0</v>
      </c>
      <c r="AR329" s="161" t="s">
        <v>139</v>
      </c>
      <c r="AT329" s="161" t="s">
        <v>72</v>
      </c>
      <c r="AU329" s="161" t="s">
        <v>73</v>
      </c>
      <c r="AY329" s="161" t="s">
        <v>123</v>
      </c>
      <c r="BK329" s="162">
        <f>SUM($BK$330:$BK$333)</f>
        <v>0</v>
      </c>
    </row>
    <row r="330" spans="2:65" s="6" customFormat="1" ht="13.5" customHeight="1">
      <c r="B330" s="95"/>
      <c r="C330" s="168" t="s">
        <v>557</v>
      </c>
      <c r="D330" s="168" t="s">
        <v>125</v>
      </c>
      <c r="E330" s="166" t="s">
        <v>77</v>
      </c>
      <c r="F330" s="167" t="s">
        <v>558</v>
      </c>
      <c r="G330" s="168" t="s">
        <v>338</v>
      </c>
      <c r="H330" s="169">
        <v>55</v>
      </c>
      <c r="I330" s="170"/>
      <c r="J330" s="171">
        <f>ROUND($I$330*$H$330,2)</f>
        <v>0</v>
      </c>
      <c r="K330" s="167"/>
      <c r="L330" s="139"/>
      <c r="M330" s="172"/>
      <c r="N330" s="173" t="s">
        <v>44</v>
      </c>
      <c r="O330" s="96"/>
      <c r="P330" s="174">
        <f>$O$330*$H$330</f>
        <v>0</v>
      </c>
      <c r="Q330" s="174">
        <v>0</v>
      </c>
      <c r="R330" s="174">
        <f>$Q$330*$H$330</f>
        <v>0</v>
      </c>
      <c r="S330" s="174">
        <v>0</v>
      </c>
      <c r="T330" s="175">
        <f>$S$330*$H$330</f>
        <v>0</v>
      </c>
      <c r="AR330" s="99" t="s">
        <v>381</v>
      </c>
      <c r="AT330" s="99" t="s">
        <v>125</v>
      </c>
      <c r="AU330" s="99" t="s">
        <v>80</v>
      </c>
      <c r="AY330" s="99" t="s">
        <v>123</v>
      </c>
      <c r="BE330" s="176">
        <f>IF($N$330="základní",$J$330,0)</f>
        <v>0</v>
      </c>
      <c r="BF330" s="176">
        <f>IF($N$330="snížená",$J$330,0)</f>
        <v>0</v>
      </c>
      <c r="BG330" s="176">
        <f>IF($N$330="zákl. přenesená",$J$330,0)</f>
        <v>0</v>
      </c>
      <c r="BH330" s="176">
        <f>IF($N$330="sníž. přenesená",$J$330,0)</f>
        <v>0</v>
      </c>
      <c r="BI330" s="176">
        <f>IF($N$330="nulová",$J$330,0)</f>
        <v>0</v>
      </c>
      <c r="BJ330" s="99" t="s">
        <v>80</v>
      </c>
      <c r="BK330" s="176">
        <f>ROUND($I$330*$H$330,2)</f>
        <v>0</v>
      </c>
      <c r="BL330" s="99" t="s">
        <v>381</v>
      </c>
      <c r="BM330" s="99" t="s">
        <v>559</v>
      </c>
    </row>
    <row r="331" spans="2:65" s="6" customFormat="1" ht="13.5" customHeight="1">
      <c r="B331" s="95"/>
      <c r="C331" s="168" t="s">
        <v>560</v>
      </c>
      <c r="D331" s="168" t="s">
        <v>125</v>
      </c>
      <c r="E331" s="166" t="s">
        <v>561</v>
      </c>
      <c r="F331" s="167" t="s">
        <v>562</v>
      </c>
      <c r="G331" s="168" t="s">
        <v>338</v>
      </c>
      <c r="H331" s="169">
        <v>530</v>
      </c>
      <c r="I331" s="170"/>
      <c r="J331" s="171">
        <f>ROUND($I$331*$H$331,2)</f>
        <v>0</v>
      </c>
      <c r="K331" s="167"/>
      <c r="L331" s="139"/>
      <c r="M331" s="172"/>
      <c r="N331" s="173" t="s">
        <v>44</v>
      </c>
      <c r="O331" s="96"/>
      <c r="P331" s="174">
        <f>$O$331*$H$331</f>
        <v>0</v>
      </c>
      <c r="Q331" s="174">
        <v>0</v>
      </c>
      <c r="R331" s="174">
        <f>$Q$331*$H$331</f>
        <v>0</v>
      </c>
      <c r="S331" s="174">
        <v>0</v>
      </c>
      <c r="T331" s="175">
        <f>$S$331*$H$331</f>
        <v>0</v>
      </c>
      <c r="AR331" s="99" t="s">
        <v>381</v>
      </c>
      <c r="AT331" s="99" t="s">
        <v>125</v>
      </c>
      <c r="AU331" s="99" t="s">
        <v>80</v>
      </c>
      <c r="AY331" s="99" t="s">
        <v>123</v>
      </c>
      <c r="BE331" s="176">
        <f>IF($N$331="základní",$J$331,0)</f>
        <v>0</v>
      </c>
      <c r="BF331" s="176">
        <f>IF($N$331="snížená",$J$331,0)</f>
        <v>0</v>
      </c>
      <c r="BG331" s="176">
        <f>IF($N$331="zákl. přenesená",$J$331,0)</f>
        <v>0</v>
      </c>
      <c r="BH331" s="176">
        <f>IF($N$331="sníž. přenesená",$J$331,0)</f>
        <v>0</v>
      </c>
      <c r="BI331" s="176">
        <f>IF($N$331="nulová",$J$331,0)</f>
        <v>0</v>
      </c>
      <c r="BJ331" s="99" t="s">
        <v>80</v>
      </c>
      <c r="BK331" s="176">
        <f>ROUND($I$331*$H$331,2)</f>
        <v>0</v>
      </c>
      <c r="BL331" s="99" t="s">
        <v>381</v>
      </c>
      <c r="BM331" s="99" t="s">
        <v>563</v>
      </c>
    </row>
    <row r="332" spans="2:65" s="6" customFormat="1" ht="13.5" customHeight="1">
      <c r="B332" s="95"/>
      <c r="C332" s="168" t="s">
        <v>564</v>
      </c>
      <c r="D332" s="168" t="s">
        <v>125</v>
      </c>
      <c r="E332" s="166" t="s">
        <v>565</v>
      </c>
      <c r="F332" s="167" t="s">
        <v>566</v>
      </c>
      <c r="G332" s="168" t="s">
        <v>567</v>
      </c>
      <c r="H332" s="169">
        <v>9</v>
      </c>
      <c r="I332" s="170"/>
      <c r="J332" s="171">
        <f>ROUND($I$332*$H$332,2)</f>
        <v>0</v>
      </c>
      <c r="K332" s="167"/>
      <c r="L332" s="139"/>
      <c r="M332" s="172"/>
      <c r="N332" s="173" t="s">
        <v>44</v>
      </c>
      <c r="O332" s="96"/>
      <c r="P332" s="174">
        <f>$O$332*$H$332</f>
        <v>0</v>
      </c>
      <c r="Q332" s="174">
        <v>0</v>
      </c>
      <c r="R332" s="174">
        <f>$Q$332*$H$332</f>
        <v>0</v>
      </c>
      <c r="S332" s="174">
        <v>0</v>
      </c>
      <c r="T332" s="175">
        <f>$S$332*$H$332</f>
        <v>0</v>
      </c>
      <c r="AR332" s="99" t="s">
        <v>381</v>
      </c>
      <c r="AT332" s="99" t="s">
        <v>125</v>
      </c>
      <c r="AU332" s="99" t="s">
        <v>80</v>
      </c>
      <c r="AY332" s="99" t="s">
        <v>123</v>
      </c>
      <c r="BE332" s="176">
        <f>IF($N$332="základní",$J$332,0)</f>
        <v>0</v>
      </c>
      <c r="BF332" s="176">
        <f>IF($N$332="snížená",$J$332,0)</f>
        <v>0</v>
      </c>
      <c r="BG332" s="176">
        <f>IF($N$332="zákl. přenesená",$J$332,0)</f>
        <v>0</v>
      </c>
      <c r="BH332" s="176">
        <f>IF($N$332="sníž. přenesená",$J$332,0)</f>
        <v>0</v>
      </c>
      <c r="BI332" s="176">
        <f>IF($N$332="nulová",$J$332,0)</f>
        <v>0</v>
      </c>
      <c r="BJ332" s="99" t="s">
        <v>80</v>
      </c>
      <c r="BK332" s="176">
        <f>ROUND($I$332*$H$332,2)</f>
        <v>0</v>
      </c>
      <c r="BL332" s="99" t="s">
        <v>381</v>
      </c>
      <c r="BM332" s="99" t="s">
        <v>568</v>
      </c>
    </row>
    <row r="333" spans="2:51" s="6" customFormat="1" ht="13.5" customHeight="1">
      <c r="B333" s="177"/>
      <c r="C333" s="178"/>
      <c r="D333" s="179" t="s">
        <v>131</v>
      </c>
      <c r="E333" s="180"/>
      <c r="F333" s="180" t="s">
        <v>569</v>
      </c>
      <c r="G333" s="178"/>
      <c r="H333" s="181">
        <v>9</v>
      </c>
      <c r="J333" s="178"/>
      <c r="K333" s="178"/>
      <c r="L333" s="182"/>
      <c r="M333" s="220"/>
      <c r="N333" s="221"/>
      <c r="O333" s="221"/>
      <c r="P333" s="221"/>
      <c r="Q333" s="221"/>
      <c r="R333" s="221"/>
      <c r="S333" s="221"/>
      <c r="T333" s="222"/>
      <c r="AT333" s="185" t="s">
        <v>131</v>
      </c>
      <c r="AU333" s="185" t="s">
        <v>80</v>
      </c>
      <c r="AV333" s="185" t="s">
        <v>83</v>
      </c>
      <c r="AW333" s="185" t="s">
        <v>96</v>
      </c>
      <c r="AX333" s="185" t="s">
        <v>80</v>
      </c>
      <c r="AY333" s="185" t="s">
        <v>123</v>
      </c>
    </row>
    <row r="334" spans="2:12" s="6" customFormat="1" ht="7.5" customHeight="1">
      <c r="B334" s="115"/>
      <c r="C334" s="116"/>
      <c r="D334" s="116"/>
      <c r="E334" s="116"/>
      <c r="F334" s="116"/>
      <c r="G334" s="116"/>
      <c r="H334" s="116"/>
      <c r="I334" s="117"/>
      <c r="J334" s="116"/>
      <c r="K334" s="116"/>
      <c r="L334" s="139"/>
    </row>
    <row r="335" s="2" customFormat="1" ht="12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1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E16" sqref="E16"/>
    </sheetView>
  </sheetViews>
  <sheetFormatPr defaultColWidth="12" defaultRowHeight="13.5"/>
  <cols>
    <col min="1" max="1" width="2.5" style="365" customWidth="1"/>
    <col min="2" max="2" width="19.33203125" style="365" customWidth="1"/>
    <col min="3" max="3" width="20.5" style="365" customWidth="1"/>
    <col min="4" max="4" width="18.66015625" style="365" customWidth="1"/>
    <col min="5" max="5" width="15.83203125" style="365" customWidth="1"/>
    <col min="6" max="6" width="25.5" style="365" customWidth="1"/>
    <col min="7" max="7" width="18.16015625" style="365" customWidth="1"/>
    <col min="8" max="16384" width="12" style="365" customWidth="1"/>
  </cols>
  <sheetData>
    <row r="1" spans="1:7" ht="21.75" customHeight="1">
      <c r="A1" s="364" t="s">
        <v>766</v>
      </c>
      <c r="B1" s="364"/>
      <c r="C1" s="364"/>
      <c r="D1" s="364"/>
      <c r="E1" s="364"/>
      <c r="F1" s="364"/>
      <c r="G1" s="364"/>
    </row>
    <row r="2" ht="15" customHeight="1" thickBot="1"/>
    <row r="3" spans="1:7" ht="12.75" customHeight="1">
      <c r="A3" s="366" t="s">
        <v>767</v>
      </c>
      <c r="B3" s="367"/>
      <c r="C3" s="368" t="s">
        <v>768</v>
      </c>
      <c r="D3" s="368"/>
      <c r="E3" s="368"/>
      <c r="F3" s="369" t="s">
        <v>769</v>
      </c>
      <c r="G3" s="370"/>
    </row>
    <row r="4" spans="1:7" ht="12.75" customHeight="1">
      <c r="A4" s="371"/>
      <c r="B4" s="372"/>
      <c r="C4" s="373" t="s">
        <v>770</v>
      </c>
      <c r="D4" s="374"/>
      <c r="E4" s="374"/>
      <c r="F4" s="375"/>
      <c r="G4" s="376"/>
    </row>
    <row r="5" spans="1:7" ht="12.75" customHeight="1">
      <c r="A5" s="377" t="s">
        <v>771</v>
      </c>
      <c r="B5" s="378"/>
      <c r="C5" s="379" t="s">
        <v>772</v>
      </c>
      <c r="D5" s="379"/>
      <c r="E5" s="379"/>
      <c r="F5" s="380" t="s">
        <v>773</v>
      </c>
      <c r="G5" s="381"/>
    </row>
    <row r="6" spans="1:7" ht="12.75" customHeight="1">
      <c r="A6" s="371"/>
      <c r="B6" s="372"/>
      <c r="C6" s="373" t="s">
        <v>774</v>
      </c>
      <c r="D6" s="374"/>
      <c r="E6" s="374"/>
      <c r="F6" s="382"/>
      <c r="G6" s="376"/>
    </row>
    <row r="7" spans="1:9" ht="12.75">
      <c r="A7" s="383" t="s">
        <v>775</v>
      </c>
      <c r="B7" s="384"/>
      <c r="C7" s="385"/>
      <c r="D7" s="385"/>
      <c r="E7" s="386" t="s">
        <v>776</v>
      </c>
      <c r="F7" s="387"/>
      <c r="G7" s="388">
        <v>28</v>
      </c>
      <c r="H7" s="389"/>
      <c r="I7" s="389"/>
    </row>
    <row r="8" spans="1:7" ht="12.75">
      <c r="A8" s="377" t="s">
        <v>777</v>
      </c>
      <c r="B8" s="379"/>
      <c r="C8" s="385"/>
      <c r="D8" s="385"/>
      <c r="E8" s="380" t="s">
        <v>778</v>
      </c>
      <c r="F8" s="379"/>
      <c r="G8" s="390">
        <f>C22/G7</f>
        <v>0</v>
      </c>
    </row>
    <row r="9" spans="1:7" ht="12.75">
      <c r="A9" s="383" t="s">
        <v>779</v>
      </c>
      <c r="B9" s="384"/>
      <c r="C9" s="384"/>
      <c r="D9" s="384"/>
      <c r="E9" s="391" t="s">
        <v>780</v>
      </c>
      <c r="F9" s="384"/>
      <c r="G9" s="392">
        <v>2477</v>
      </c>
    </row>
    <row r="10" spans="1:57" ht="12.75">
      <c r="A10" s="393" t="s">
        <v>781</v>
      </c>
      <c r="B10" s="394"/>
      <c r="C10" s="395" t="s">
        <v>782</v>
      </c>
      <c r="D10" s="396" t="s">
        <v>783</v>
      </c>
      <c r="E10" s="375" t="s">
        <v>784</v>
      </c>
      <c r="F10" s="394"/>
      <c r="G10" s="376"/>
      <c r="BA10" s="397"/>
      <c r="BB10" s="397"/>
      <c r="BC10" s="397"/>
      <c r="BD10" s="397"/>
      <c r="BE10" s="397"/>
    </row>
    <row r="11" spans="1:7" ht="12.75">
      <c r="A11" s="393"/>
      <c r="B11" s="394"/>
      <c r="C11" s="394"/>
      <c r="D11" s="396">
        <v>603872258</v>
      </c>
      <c r="E11" s="398"/>
      <c r="F11" s="398"/>
      <c r="G11" s="398"/>
    </row>
    <row r="12" spans="1:7" ht="28.5" customHeight="1" thickBot="1">
      <c r="A12" s="399" t="s">
        <v>785</v>
      </c>
      <c r="B12" s="399"/>
      <c r="C12" s="399"/>
      <c r="D12" s="399"/>
      <c r="E12" s="399"/>
      <c r="F12" s="399"/>
      <c r="G12" s="399"/>
    </row>
    <row r="13" spans="1:7" ht="17.25" customHeight="1" thickBot="1">
      <c r="A13" s="400" t="s">
        <v>786</v>
      </c>
      <c r="B13" s="401"/>
      <c r="C13" s="402"/>
      <c r="D13" s="403" t="s">
        <v>787</v>
      </c>
      <c r="E13" s="403"/>
      <c r="F13" s="403"/>
      <c r="G13" s="403"/>
    </row>
    <row r="14" spans="1:7" ht="15.75" customHeight="1">
      <c r="A14" s="404"/>
      <c r="B14" s="405" t="s">
        <v>788</v>
      </c>
      <c r="C14" s="406">
        <f>Dodavka</f>
        <v>0</v>
      </c>
      <c r="D14" s="407"/>
      <c r="E14" s="408"/>
      <c r="F14" s="409"/>
      <c r="G14" s="406"/>
    </row>
    <row r="15" spans="1:7" ht="15.75" customHeight="1">
      <c r="A15" s="404" t="s">
        <v>789</v>
      </c>
      <c r="B15" s="384" t="s">
        <v>790</v>
      </c>
      <c r="C15" s="410">
        <f>Mont</f>
        <v>0</v>
      </c>
      <c r="D15" s="383"/>
      <c r="E15" s="411"/>
      <c r="F15" s="412"/>
      <c r="G15" s="410"/>
    </row>
    <row r="16" spans="1:7" ht="15.75" customHeight="1">
      <c r="A16" s="404" t="s">
        <v>791</v>
      </c>
      <c r="B16" s="384" t="s">
        <v>792</v>
      </c>
      <c r="C16" s="410">
        <f>HSV</f>
        <v>0</v>
      </c>
      <c r="D16" s="383"/>
      <c r="E16" s="411"/>
      <c r="F16" s="412"/>
      <c r="G16" s="410"/>
    </row>
    <row r="17" spans="1:7" ht="15.75" customHeight="1">
      <c r="A17" s="413" t="s">
        <v>677</v>
      </c>
      <c r="B17" s="384" t="s">
        <v>793</v>
      </c>
      <c r="C17" s="410">
        <f>PSV</f>
        <v>0</v>
      </c>
      <c r="D17" s="383"/>
      <c r="E17" s="411"/>
      <c r="F17" s="412"/>
      <c r="G17" s="410"/>
    </row>
    <row r="18" spans="1:7" ht="15.75" customHeight="1">
      <c r="A18" s="414" t="s">
        <v>794</v>
      </c>
      <c r="B18" s="384"/>
      <c r="C18" s="410">
        <f>SUM(C14:C17)</f>
        <v>0</v>
      </c>
      <c r="D18" s="383"/>
      <c r="E18" s="411"/>
      <c r="F18" s="412"/>
      <c r="G18" s="410"/>
    </row>
    <row r="19" spans="1:7" ht="15.75" customHeight="1">
      <c r="A19" s="383"/>
      <c r="B19" s="384"/>
      <c r="C19" s="410"/>
      <c r="D19" s="383"/>
      <c r="E19" s="411"/>
      <c r="F19" s="412"/>
      <c r="G19" s="410"/>
    </row>
    <row r="20" spans="1:7" ht="15.75" customHeight="1">
      <c r="A20" s="383" t="s">
        <v>795</v>
      </c>
      <c r="B20" s="384"/>
      <c r="C20" s="410">
        <f>HZS</f>
        <v>0</v>
      </c>
      <c r="D20" s="383"/>
      <c r="E20" s="411"/>
      <c r="F20" s="412"/>
      <c r="G20" s="410"/>
    </row>
    <row r="21" spans="1:7" ht="15.75" customHeight="1">
      <c r="A21" s="393" t="s">
        <v>796</v>
      </c>
      <c r="B21" s="394"/>
      <c r="C21" s="410">
        <f>C18+C20</f>
        <v>0</v>
      </c>
      <c r="D21" s="383" t="s">
        <v>797</v>
      </c>
      <c r="E21" s="411"/>
      <c r="F21" s="412"/>
      <c r="G21" s="410">
        <f>G22-SUM(G14:G20)</f>
        <v>0</v>
      </c>
    </row>
    <row r="22" spans="1:7" ht="15.75" customHeight="1" thickBot="1">
      <c r="A22" s="383" t="s">
        <v>798</v>
      </c>
      <c r="B22" s="384"/>
      <c r="C22" s="415">
        <f>C21+G22</f>
        <v>0</v>
      </c>
      <c r="D22" s="416" t="s">
        <v>799</v>
      </c>
      <c r="E22" s="417"/>
      <c r="F22" s="418"/>
      <c r="G22" s="410">
        <f>VRN</f>
        <v>0</v>
      </c>
    </row>
    <row r="23" spans="1:7" ht="12.75">
      <c r="A23" s="366" t="s">
        <v>800</v>
      </c>
      <c r="B23" s="368"/>
      <c r="C23" s="369" t="s">
        <v>801</v>
      </c>
      <c r="D23" s="368"/>
      <c r="E23" s="369" t="s">
        <v>802</v>
      </c>
      <c r="F23" s="368"/>
      <c r="G23" s="370"/>
    </row>
    <row r="24" spans="1:7" ht="12.75">
      <c r="A24" s="377"/>
      <c r="B24" s="379"/>
      <c r="C24" s="380" t="s">
        <v>803</v>
      </c>
      <c r="D24" s="379"/>
      <c r="E24" s="380" t="s">
        <v>803</v>
      </c>
      <c r="F24" s="379"/>
      <c r="G24" s="381"/>
    </row>
    <row r="25" spans="1:7" ht="12.75">
      <c r="A25" s="393" t="s">
        <v>804</v>
      </c>
      <c r="B25" s="419"/>
      <c r="C25" s="375" t="s">
        <v>804</v>
      </c>
      <c r="D25" s="394"/>
      <c r="E25" s="375" t="s">
        <v>804</v>
      </c>
      <c r="F25" s="394"/>
      <c r="G25" s="376"/>
    </row>
    <row r="26" spans="1:7" ht="12.75">
      <c r="A26" s="393"/>
      <c r="B26" s="420"/>
      <c r="C26" s="375" t="s">
        <v>805</v>
      </c>
      <c r="D26" s="394"/>
      <c r="E26" s="375" t="s">
        <v>806</v>
      </c>
      <c r="F26" s="394"/>
      <c r="G26" s="376"/>
    </row>
    <row r="27" spans="1:7" ht="12.75">
      <c r="A27" s="393"/>
      <c r="B27" s="394"/>
      <c r="C27" s="375"/>
      <c r="D27" s="394"/>
      <c r="E27" s="375"/>
      <c r="F27" s="394"/>
      <c r="G27" s="376"/>
    </row>
    <row r="28" spans="1:7" ht="97.5" customHeight="1">
      <c r="A28" s="393"/>
      <c r="B28" s="394"/>
      <c r="C28" s="375"/>
      <c r="D28" s="394"/>
      <c r="E28" s="375"/>
      <c r="F28" s="394"/>
      <c r="G28" s="376"/>
    </row>
    <row r="29" spans="1:7" ht="12.75">
      <c r="A29" s="383" t="s">
        <v>807</v>
      </c>
      <c r="B29" s="384"/>
      <c r="C29" s="421">
        <v>0</v>
      </c>
      <c r="D29" s="384" t="s">
        <v>808</v>
      </c>
      <c r="E29" s="391"/>
      <c r="F29" s="422">
        <f>C22</f>
        <v>0</v>
      </c>
      <c r="G29" s="392"/>
    </row>
    <row r="30" spans="1:7" ht="12.75">
      <c r="A30" s="383" t="s">
        <v>807</v>
      </c>
      <c r="B30" s="384"/>
      <c r="C30" s="421">
        <v>15</v>
      </c>
      <c r="D30" s="384" t="s">
        <v>808</v>
      </c>
      <c r="E30" s="391"/>
      <c r="F30" s="422"/>
      <c r="G30" s="381"/>
    </row>
    <row r="31" spans="1:7" ht="12.75">
      <c r="A31" s="383" t="s">
        <v>43</v>
      </c>
      <c r="B31" s="384"/>
      <c r="C31" s="421">
        <v>15</v>
      </c>
      <c r="D31" s="384" t="s">
        <v>808</v>
      </c>
      <c r="E31" s="391"/>
      <c r="F31" s="423">
        <f>ROUND(PRODUCT(F30,C31/100),0)</f>
        <v>0</v>
      </c>
      <c r="G31" s="392"/>
    </row>
    <row r="32" spans="1:7" ht="12.75">
      <c r="A32" s="383" t="s">
        <v>807</v>
      </c>
      <c r="B32" s="384"/>
      <c r="C32" s="421">
        <v>21</v>
      </c>
      <c r="D32" s="384" t="s">
        <v>808</v>
      </c>
      <c r="E32" s="391"/>
      <c r="F32" s="422">
        <v>0</v>
      </c>
      <c r="G32" s="381"/>
    </row>
    <row r="33" spans="1:7" ht="12.75">
      <c r="A33" s="377" t="s">
        <v>43</v>
      </c>
      <c r="B33" s="379"/>
      <c r="C33" s="424">
        <v>21</v>
      </c>
      <c r="D33" s="379" t="s">
        <v>808</v>
      </c>
      <c r="E33" s="380"/>
      <c r="F33" s="423">
        <f>ROUND(PRODUCT(F32,C33/100),0)</f>
        <v>0</v>
      </c>
      <c r="G33" s="392"/>
    </row>
    <row r="34" spans="1:7" s="430" customFormat="1" ht="19.5" customHeight="1" thickBot="1">
      <c r="A34" s="425" t="s">
        <v>809</v>
      </c>
      <c r="B34" s="426"/>
      <c r="C34" s="426"/>
      <c r="D34" s="426"/>
      <c r="E34" s="427"/>
      <c r="F34" s="428">
        <f>ROUND(SUM(F29:F33),0)</f>
        <v>0</v>
      </c>
      <c r="G34" s="429"/>
    </row>
    <row r="36" spans="1:8" ht="12.75">
      <c r="A36" s="431" t="s">
        <v>810</v>
      </c>
      <c r="B36" s="431"/>
      <c r="C36" s="431"/>
      <c r="D36" s="431"/>
      <c r="E36" s="431"/>
      <c r="F36" s="431"/>
      <c r="G36" s="431"/>
      <c r="H36" s="365" t="s">
        <v>811</v>
      </c>
    </row>
    <row r="37" spans="1:8" ht="14.25" customHeight="1">
      <c r="A37" s="431"/>
      <c r="B37" s="432"/>
      <c r="C37" s="432"/>
      <c r="D37" s="432"/>
      <c r="E37" s="432"/>
      <c r="F37" s="432"/>
      <c r="G37" s="432"/>
      <c r="H37" s="365" t="s">
        <v>811</v>
      </c>
    </row>
    <row r="38" spans="1:8" ht="12.75" customHeight="1">
      <c r="A38" s="433"/>
      <c r="B38" s="432"/>
      <c r="C38" s="432"/>
      <c r="D38" s="432"/>
      <c r="E38" s="432"/>
      <c r="F38" s="432"/>
      <c r="G38" s="432"/>
      <c r="H38" s="365" t="s">
        <v>811</v>
      </c>
    </row>
    <row r="39" spans="1:8" ht="12.75">
      <c r="A39" s="433"/>
      <c r="B39" s="432"/>
      <c r="C39" s="432"/>
      <c r="D39" s="432"/>
      <c r="E39" s="432"/>
      <c r="F39" s="432"/>
      <c r="G39" s="432"/>
      <c r="H39" s="365" t="s">
        <v>811</v>
      </c>
    </row>
    <row r="40" spans="1:8" ht="12.75">
      <c r="A40" s="433"/>
      <c r="B40" s="432"/>
      <c r="C40" s="432"/>
      <c r="D40" s="432"/>
      <c r="E40" s="432"/>
      <c r="F40" s="432"/>
      <c r="G40" s="432"/>
      <c r="H40" s="365" t="s">
        <v>811</v>
      </c>
    </row>
    <row r="41" spans="1:8" ht="12.75">
      <c r="A41" s="433"/>
      <c r="B41" s="432"/>
      <c r="C41" s="432"/>
      <c r="D41" s="432"/>
      <c r="E41" s="432"/>
      <c r="F41" s="432"/>
      <c r="G41" s="432"/>
      <c r="H41" s="365" t="s">
        <v>811</v>
      </c>
    </row>
    <row r="42" spans="1:8" ht="12.75">
      <c r="A42" s="433"/>
      <c r="B42" s="432"/>
      <c r="C42" s="432"/>
      <c r="D42" s="432"/>
      <c r="E42" s="432"/>
      <c r="F42" s="432"/>
      <c r="G42" s="432"/>
      <c r="H42" s="365" t="s">
        <v>811</v>
      </c>
    </row>
    <row r="43" spans="1:8" ht="12.75">
      <c r="A43" s="433"/>
      <c r="B43" s="432"/>
      <c r="C43" s="432"/>
      <c r="D43" s="432"/>
      <c r="E43" s="432"/>
      <c r="F43" s="432"/>
      <c r="G43" s="432"/>
      <c r="H43" s="365" t="s">
        <v>811</v>
      </c>
    </row>
    <row r="44" spans="1:8" ht="12.75">
      <c r="A44" s="433"/>
      <c r="B44" s="432"/>
      <c r="C44" s="432"/>
      <c r="D44" s="432"/>
      <c r="E44" s="432"/>
      <c r="F44" s="432"/>
      <c r="G44" s="432"/>
      <c r="H44" s="365" t="s">
        <v>811</v>
      </c>
    </row>
    <row r="45" spans="1:8" ht="12.75">
      <c r="A45" s="433"/>
      <c r="B45" s="432"/>
      <c r="C45" s="432"/>
      <c r="D45" s="432"/>
      <c r="E45" s="432"/>
      <c r="F45" s="432"/>
      <c r="G45" s="432"/>
      <c r="H45" s="365" t="s">
        <v>811</v>
      </c>
    </row>
    <row r="46" spans="2:7" ht="12.75" customHeight="1">
      <c r="B46" s="434"/>
      <c r="C46" s="434"/>
      <c r="D46" s="434"/>
      <c r="E46" s="434"/>
      <c r="F46" s="434"/>
      <c r="G46" s="434"/>
    </row>
    <row r="47" spans="2:7" ht="12.75" customHeight="1">
      <c r="B47" s="434"/>
      <c r="C47" s="434"/>
      <c r="D47" s="434"/>
      <c r="E47" s="434"/>
      <c r="F47" s="434"/>
      <c r="G47" s="434"/>
    </row>
    <row r="48" spans="2:7" ht="12.75" customHeight="1">
      <c r="B48" s="434"/>
      <c r="C48" s="434"/>
      <c r="D48" s="434"/>
      <c r="E48" s="434"/>
      <c r="F48" s="434"/>
      <c r="G48" s="434"/>
    </row>
    <row r="49" spans="2:7" ht="12.75" customHeight="1">
      <c r="B49" s="434"/>
      <c r="C49" s="434"/>
      <c r="D49" s="434"/>
      <c r="E49" s="434"/>
      <c r="F49" s="434"/>
      <c r="G49" s="434"/>
    </row>
    <row r="50" spans="2:7" ht="12.75" customHeight="1">
      <c r="B50" s="434"/>
      <c r="C50" s="434"/>
      <c r="D50" s="434"/>
      <c r="E50" s="434"/>
      <c r="F50" s="434"/>
      <c r="G50" s="434"/>
    </row>
    <row r="51" spans="2:7" ht="12.75" customHeight="1">
      <c r="B51" s="434"/>
      <c r="C51" s="434"/>
      <c r="D51" s="434"/>
      <c r="E51" s="434"/>
      <c r="F51" s="434"/>
      <c r="G51" s="434"/>
    </row>
    <row r="52" spans="2:7" ht="12.75" customHeight="1">
      <c r="B52" s="434"/>
      <c r="C52" s="434"/>
      <c r="D52" s="434"/>
      <c r="E52" s="434"/>
      <c r="F52" s="434"/>
      <c r="G52" s="434"/>
    </row>
    <row r="53" spans="2:7" ht="12.75" customHeight="1">
      <c r="B53" s="434"/>
      <c r="C53" s="434"/>
      <c r="D53" s="434"/>
      <c r="E53" s="434"/>
      <c r="F53" s="434"/>
      <c r="G53" s="434"/>
    </row>
    <row r="54" spans="2:7" ht="12.75" customHeight="1">
      <c r="B54" s="434"/>
      <c r="C54" s="434"/>
      <c r="D54" s="434"/>
      <c r="E54" s="434"/>
      <c r="F54" s="434"/>
      <c r="G54" s="434"/>
    </row>
    <row r="55" spans="2:7" ht="12.75" customHeight="1">
      <c r="B55" s="434"/>
      <c r="C55" s="434"/>
      <c r="D55" s="434"/>
      <c r="E55" s="434"/>
      <c r="F55" s="434"/>
      <c r="G55" s="434"/>
    </row>
  </sheetData>
  <sheetProtection/>
  <mergeCells count="17">
    <mergeCell ref="B51:G51"/>
    <mergeCell ref="B52:G52"/>
    <mergeCell ref="B53:G53"/>
    <mergeCell ref="B54:G54"/>
    <mergeCell ref="B55:G55"/>
    <mergeCell ref="B37:G45"/>
    <mergeCell ref="B46:G46"/>
    <mergeCell ref="B47:G47"/>
    <mergeCell ref="B48:G48"/>
    <mergeCell ref="B49:G49"/>
    <mergeCell ref="B50:G50"/>
    <mergeCell ref="A1:G1"/>
    <mergeCell ref="C7:D7"/>
    <mergeCell ref="C8:D8"/>
    <mergeCell ref="E11:G11"/>
    <mergeCell ref="A12:G12"/>
    <mergeCell ref="D13:G1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69"/>
  <sheetViews>
    <sheetView zoomScalePageLayoutView="0" workbookViewId="0" topLeftCell="A1">
      <selection activeCell="F23" sqref="F23"/>
    </sheetView>
  </sheetViews>
  <sheetFormatPr defaultColWidth="12" defaultRowHeight="13.5"/>
  <cols>
    <col min="1" max="1" width="7.5" style="365" customWidth="1"/>
    <col min="2" max="2" width="7.83203125" style="365" customWidth="1"/>
    <col min="3" max="3" width="14.66015625" style="365" customWidth="1"/>
    <col min="4" max="4" width="15.5" style="365" customWidth="1"/>
    <col min="5" max="5" width="14.5" style="365" customWidth="1"/>
    <col min="6" max="6" width="14" style="365" customWidth="1"/>
    <col min="7" max="7" width="14.16015625" style="365" customWidth="1"/>
    <col min="8" max="8" width="14.33203125" style="365" customWidth="1"/>
    <col min="9" max="9" width="13.66015625" style="365" customWidth="1"/>
    <col min="10" max="16384" width="12" style="365" customWidth="1"/>
  </cols>
  <sheetData>
    <row r="1" spans="1:9" ht="13.5" thickTop="1">
      <c r="A1" s="435" t="s">
        <v>771</v>
      </c>
      <c r="B1" s="435"/>
      <c r="C1" s="436" t="str">
        <f>CONCATENATE(cislostavby," ",nazevstavby)</f>
        <v> 2477 OPRAVA MK NÁCHOD NA DRÁŽKÁCH</v>
      </c>
      <c r="D1" s="437"/>
      <c r="E1" s="438"/>
      <c r="F1" s="437"/>
      <c r="G1" s="439"/>
      <c r="H1" s="440"/>
      <c r="I1" s="441"/>
    </row>
    <row r="2" spans="1:9" ht="13.5" thickBot="1">
      <c r="A2" s="442" t="s">
        <v>767</v>
      </c>
      <c r="B2" s="442"/>
      <c r="C2" s="443" t="str">
        <f>CONCATENATE(cisloobjektu," ",nazevobjektu)</f>
        <v> ODVODNĚNÍ</v>
      </c>
      <c r="D2" s="444"/>
      <c r="E2" s="445"/>
      <c r="F2" s="444"/>
      <c r="G2" s="446"/>
      <c r="H2" s="446"/>
      <c r="I2" s="446"/>
    </row>
    <row r="3" ht="13.5" thickTop="1"/>
    <row r="4" spans="1:9" ht="19.5" customHeight="1">
      <c r="A4" s="447" t="s">
        <v>812</v>
      </c>
      <c r="B4" s="447"/>
      <c r="C4" s="447"/>
      <c r="D4" s="447"/>
      <c r="E4" s="447"/>
      <c r="F4" s="447"/>
      <c r="G4" s="447"/>
      <c r="H4" s="447"/>
      <c r="I4" s="447"/>
    </row>
    <row r="5" ht="13.5" thickBot="1"/>
    <row r="6" spans="1:9" s="394" customFormat="1" ht="13.5" thickBot="1">
      <c r="A6" s="448"/>
      <c r="B6" s="449" t="s">
        <v>813</v>
      </c>
      <c r="C6" s="449"/>
      <c r="D6" s="450"/>
      <c r="E6" s="451" t="s">
        <v>121</v>
      </c>
      <c r="F6" s="452" t="s">
        <v>814</v>
      </c>
      <c r="G6" s="452" t="s">
        <v>815</v>
      </c>
      <c r="H6" s="452" t="s">
        <v>816</v>
      </c>
      <c r="I6" s="453" t="s">
        <v>795</v>
      </c>
    </row>
    <row r="7" spans="1:9" s="394" customFormat="1" ht="12.75">
      <c r="A7" s="454" t="str">
        <f>'[1]Položky'!B7</f>
        <v>1</v>
      </c>
      <c r="B7" s="455" t="str">
        <f>'[1]Položky'!C7</f>
        <v>Zemní práce</v>
      </c>
      <c r="C7" s="456"/>
      <c r="D7" s="457"/>
      <c r="E7" s="458">
        <f>'[1]Položky'!BD36</f>
        <v>0</v>
      </c>
      <c r="F7" s="459">
        <f>'[1]Položky'!BE36</f>
        <v>0</v>
      </c>
      <c r="G7" s="459">
        <f>'[1]Položky'!BF36</f>
        <v>0</v>
      </c>
      <c r="H7" s="459">
        <f>'[1]Položky'!BG36</f>
        <v>0</v>
      </c>
      <c r="I7" s="460">
        <f>'[1]Položky'!BH36</f>
        <v>0</v>
      </c>
    </row>
    <row r="8" spans="1:9" s="394" customFormat="1" ht="12.75">
      <c r="A8" s="454" t="str">
        <f>'[1]Položky'!B37</f>
        <v>4</v>
      </c>
      <c r="B8" s="455" t="str">
        <f>'[1]Položky'!C37</f>
        <v>Vodorovné konstrukce</v>
      </c>
      <c r="C8" s="456"/>
      <c r="D8" s="457"/>
      <c r="E8" s="458">
        <f>'[1]Položky'!BD41</f>
        <v>0</v>
      </c>
      <c r="F8" s="459">
        <f>'[1]Položky'!BE41</f>
        <v>0</v>
      </c>
      <c r="G8" s="459">
        <f>'[1]Položky'!BF41</f>
        <v>0</v>
      </c>
      <c r="H8" s="459">
        <f>'[1]Položky'!BG41</f>
        <v>0</v>
      </c>
      <c r="I8" s="460">
        <f>'[1]Položky'!BH41</f>
        <v>0</v>
      </c>
    </row>
    <row r="9" spans="1:9" s="394" customFormat="1" ht="12.75">
      <c r="A9" s="454" t="str">
        <f>'[1]Položky'!B42</f>
        <v>5</v>
      </c>
      <c r="B9" s="455" t="str">
        <f>'[1]Položky'!C42</f>
        <v>Komunikace</v>
      </c>
      <c r="C9" s="456"/>
      <c r="D9" s="457"/>
      <c r="E9" s="458">
        <f>'[1]Položky'!BD47</f>
        <v>0</v>
      </c>
      <c r="F9" s="459">
        <f>'[1]Položky'!BE47</f>
        <v>0</v>
      </c>
      <c r="G9" s="459">
        <f>'[1]Položky'!BF47</f>
        <v>0</v>
      </c>
      <c r="H9" s="459">
        <f>'[1]Položky'!BG47</f>
        <v>0</v>
      </c>
      <c r="I9" s="460">
        <f>'[1]Položky'!BH47</f>
        <v>0</v>
      </c>
    </row>
    <row r="10" spans="1:9" s="394" customFormat="1" ht="12.75">
      <c r="A10" s="454" t="str">
        <f>'[1]Položky'!B48</f>
        <v>8</v>
      </c>
      <c r="B10" s="455" t="str">
        <f>'[1]Položky'!C48</f>
        <v>Trubní vedení</v>
      </c>
      <c r="C10" s="456"/>
      <c r="D10" s="457"/>
      <c r="E10" s="458">
        <f>'[1]Položky'!BD68</f>
        <v>0</v>
      </c>
      <c r="F10" s="459">
        <f>'[1]Položky'!BE68</f>
        <v>0</v>
      </c>
      <c r="G10" s="459">
        <f>'[1]Položky'!BF68</f>
        <v>0</v>
      </c>
      <c r="H10" s="459">
        <f>'[1]Položky'!BG68</f>
        <v>0</v>
      </c>
      <c r="I10" s="460">
        <f>'[1]Položky'!BH68</f>
        <v>0</v>
      </c>
    </row>
    <row r="11" spans="1:9" s="394" customFormat="1" ht="13.5" thickBot="1">
      <c r="A11" s="454" t="str">
        <f>'[1]Položky'!B69</f>
        <v>99</v>
      </c>
      <c r="B11" s="455" t="str">
        <f>'[1]Položky'!C69</f>
        <v>Staveništní přesun hmot</v>
      </c>
      <c r="C11" s="456"/>
      <c r="D11" s="457"/>
      <c r="E11" s="458">
        <f>'[1]Položky'!BD73</f>
        <v>0</v>
      </c>
      <c r="F11" s="459">
        <f>'[1]Položky'!BE73</f>
        <v>0</v>
      </c>
      <c r="G11" s="459">
        <f>'[1]Položky'!BF73</f>
        <v>0</v>
      </c>
      <c r="H11" s="459">
        <f>'[1]Položky'!BG73</f>
        <v>0</v>
      </c>
      <c r="I11" s="460">
        <f>'[1]Položky'!BH73</f>
        <v>0</v>
      </c>
    </row>
    <row r="12" spans="1:9" s="466" customFormat="1" ht="13.5" thickBot="1">
      <c r="A12" s="461"/>
      <c r="B12" s="449" t="s">
        <v>817</v>
      </c>
      <c r="C12" s="449"/>
      <c r="D12" s="462"/>
      <c r="E12" s="463">
        <f>SUM(E7:E11)</f>
        <v>0</v>
      </c>
      <c r="F12" s="464">
        <f>SUM(F7:F11)</f>
        <v>0</v>
      </c>
      <c r="G12" s="464">
        <f>SUM(G7:G11)</f>
        <v>0</v>
      </c>
      <c r="H12" s="464">
        <f>SUM(H7:H11)</f>
        <v>0</v>
      </c>
      <c r="I12" s="465">
        <f>SUM(I7:I11)</f>
        <v>0</v>
      </c>
    </row>
    <row r="13" spans="1:9" ht="12.75">
      <c r="A13" s="456"/>
      <c r="B13" s="456"/>
      <c r="C13" s="456"/>
      <c r="D13" s="456"/>
      <c r="E13" s="456"/>
      <c r="F13" s="456"/>
      <c r="G13" s="456"/>
      <c r="H13" s="456"/>
      <c r="I13" s="456"/>
    </row>
    <row r="14" spans="1:57" ht="19.5" customHeight="1">
      <c r="A14" s="467" t="s">
        <v>818</v>
      </c>
      <c r="B14" s="467"/>
      <c r="C14" s="467"/>
      <c r="D14" s="467"/>
      <c r="E14" s="467"/>
      <c r="F14" s="467"/>
      <c r="G14" s="467"/>
      <c r="H14" s="467"/>
      <c r="I14" s="467"/>
      <c r="BA14" s="397"/>
      <c r="BB14" s="397"/>
      <c r="BC14" s="397"/>
      <c r="BD14" s="397"/>
      <c r="BE14" s="397"/>
    </row>
    <row r="15" spans="1:9" ht="13.5" thickBot="1">
      <c r="A15" s="468"/>
      <c r="B15" s="468"/>
      <c r="C15" s="468"/>
      <c r="D15" s="468"/>
      <c r="E15" s="468"/>
      <c r="F15" s="468"/>
      <c r="G15" s="468"/>
      <c r="H15" s="468"/>
      <c r="I15" s="468"/>
    </row>
    <row r="16" spans="1:9" ht="12.75">
      <c r="A16" s="469" t="s">
        <v>819</v>
      </c>
      <c r="B16" s="470"/>
      <c r="C16" s="470"/>
      <c r="D16" s="471"/>
      <c r="E16" s="472" t="s">
        <v>577</v>
      </c>
      <c r="F16" s="473" t="s">
        <v>820</v>
      </c>
      <c r="G16" s="474" t="s">
        <v>821</v>
      </c>
      <c r="H16" s="475"/>
      <c r="I16" s="476" t="s">
        <v>577</v>
      </c>
    </row>
    <row r="17" spans="1:53" ht="12.75">
      <c r="A17" s="477"/>
      <c r="B17" s="478"/>
      <c r="C17" s="478"/>
      <c r="D17" s="479"/>
      <c r="E17" s="480"/>
      <c r="F17" s="481"/>
      <c r="G17" s="482">
        <f>CHOOSE(BA17+1,HSV+PSV,HSV+PSV+Mont,HSV+PSV+Dodavka+Mont,HSV,PSV,Mont,Dodavka,Mont+Dodavka,0)</f>
        <v>0</v>
      </c>
      <c r="H17" s="483"/>
      <c r="I17" s="484">
        <f>E17+F17*G17/100</f>
        <v>0</v>
      </c>
      <c r="BA17" s="365">
        <v>8</v>
      </c>
    </row>
    <row r="18" spans="1:9" ht="13.5" thickBot="1">
      <c r="A18" s="485"/>
      <c r="B18" s="486" t="s">
        <v>822</v>
      </c>
      <c r="C18" s="487"/>
      <c r="D18" s="488"/>
      <c r="E18" s="489"/>
      <c r="F18" s="490"/>
      <c r="G18" s="490"/>
      <c r="H18" s="491">
        <f>SUM(H17:H17)</f>
        <v>0</v>
      </c>
      <c r="I18" s="491"/>
    </row>
    <row r="20" spans="2:9" ht="12.75">
      <c r="B20" s="466"/>
      <c r="F20" s="492"/>
      <c r="G20" s="493"/>
      <c r="H20" s="493"/>
      <c r="I20" s="494"/>
    </row>
    <row r="21" spans="6:9" ht="12.75">
      <c r="F21" s="492"/>
      <c r="G21" s="493"/>
      <c r="H21" s="493"/>
      <c r="I21" s="494"/>
    </row>
    <row r="22" spans="6:9" ht="12.75">
      <c r="F22" s="492"/>
      <c r="G22" s="493"/>
      <c r="H22" s="493"/>
      <c r="I22" s="494"/>
    </row>
    <row r="23" spans="6:9" ht="12.75">
      <c r="F23" s="492"/>
      <c r="G23" s="493"/>
      <c r="H23" s="493"/>
      <c r="I23" s="494"/>
    </row>
    <row r="24" spans="6:9" ht="12.75">
      <c r="F24" s="492"/>
      <c r="G24" s="493"/>
      <c r="H24" s="493"/>
      <c r="I24" s="494"/>
    </row>
    <row r="25" spans="6:9" ht="12.75">
      <c r="F25" s="492"/>
      <c r="G25" s="493"/>
      <c r="H25" s="493"/>
      <c r="I25" s="494"/>
    </row>
    <row r="26" spans="6:9" ht="12.75">
      <c r="F26" s="492"/>
      <c r="G26" s="493"/>
      <c r="H26" s="493"/>
      <c r="I26" s="494"/>
    </row>
    <row r="27" spans="6:9" ht="12.75">
      <c r="F27" s="492"/>
      <c r="G27" s="493"/>
      <c r="H27" s="493"/>
      <c r="I27" s="494"/>
    </row>
    <row r="28" spans="6:9" ht="12.75">
      <c r="F28" s="492"/>
      <c r="G28" s="493"/>
      <c r="H28" s="493"/>
      <c r="I28" s="494"/>
    </row>
    <row r="29" spans="6:9" ht="12.75">
      <c r="F29" s="492"/>
      <c r="G29" s="493"/>
      <c r="H29" s="493"/>
      <c r="I29" s="494"/>
    </row>
    <row r="30" spans="6:9" ht="12.75">
      <c r="F30" s="492"/>
      <c r="G30" s="493"/>
      <c r="H30" s="493"/>
      <c r="I30" s="494"/>
    </row>
    <row r="31" spans="6:9" ht="12.75">
      <c r="F31" s="492"/>
      <c r="G31" s="493"/>
      <c r="H31" s="493"/>
      <c r="I31" s="494"/>
    </row>
    <row r="32" spans="6:9" ht="12.75">
      <c r="F32" s="492"/>
      <c r="G32" s="493"/>
      <c r="H32" s="493"/>
      <c r="I32" s="494"/>
    </row>
    <row r="33" spans="6:9" ht="12.75">
      <c r="F33" s="492"/>
      <c r="G33" s="493"/>
      <c r="H33" s="493"/>
      <c r="I33" s="494"/>
    </row>
    <row r="34" spans="6:9" ht="12.75">
      <c r="F34" s="492"/>
      <c r="G34" s="493"/>
      <c r="H34" s="493"/>
      <c r="I34" s="494"/>
    </row>
    <row r="35" spans="6:9" ht="12.75">
      <c r="F35" s="492"/>
      <c r="G35" s="493"/>
      <c r="H35" s="493"/>
      <c r="I35" s="494"/>
    </row>
    <row r="36" spans="6:9" ht="12.75">
      <c r="F36" s="492"/>
      <c r="G36" s="493"/>
      <c r="H36" s="493"/>
      <c r="I36" s="494"/>
    </row>
    <row r="37" spans="6:9" ht="12.75">
      <c r="F37" s="492"/>
      <c r="G37" s="493"/>
      <c r="H37" s="493"/>
      <c r="I37" s="494"/>
    </row>
    <row r="38" spans="6:9" ht="12.75">
      <c r="F38" s="492"/>
      <c r="G38" s="493"/>
      <c r="H38" s="493"/>
      <c r="I38" s="494"/>
    </row>
    <row r="39" spans="6:9" ht="12.75">
      <c r="F39" s="492"/>
      <c r="G39" s="493"/>
      <c r="H39" s="493"/>
      <c r="I39" s="494"/>
    </row>
    <row r="40" spans="6:9" ht="12.75">
      <c r="F40" s="492"/>
      <c r="G40" s="493"/>
      <c r="H40" s="493"/>
      <c r="I40" s="494"/>
    </row>
    <row r="41" spans="6:9" ht="12.75">
      <c r="F41" s="492"/>
      <c r="G41" s="493"/>
      <c r="H41" s="493"/>
      <c r="I41" s="494"/>
    </row>
    <row r="42" spans="6:9" ht="12.75">
      <c r="F42" s="492"/>
      <c r="G42" s="493"/>
      <c r="H42" s="493"/>
      <c r="I42" s="494"/>
    </row>
    <row r="43" spans="6:9" ht="12.75">
      <c r="F43" s="492"/>
      <c r="G43" s="493"/>
      <c r="H43" s="493"/>
      <c r="I43" s="494"/>
    </row>
    <row r="44" spans="6:9" ht="12.75">
      <c r="F44" s="492"/>
      <c r="G44" s="493"/>
      <c r="H44" s="493"/>
      <c r="I44" s="494"/>
    </row>
    <row r="45" spans="6:9" ht="12.75">
      <c r="F45" s="492"/>
      <c r="G45" s="493"/>
      <c r="H45" s="493"/>
      <c r="I45" s="494"/>
    </row>
    <row r="46" spans="6:9" ht="12.75">
      <c r="F46" s="492"/>
      <c r="G46" s="493"/>
      <c r="H46" s="493"/>
      <c r="I46" s="494"/>
    </row>
    <row r="47" spans="6:9" ht="12.75">
      <c r="F47" s="492"/>
      <c r="G47" s="493"/>
      <c r="H47" s="493"/>
      <c r="I47" s="494"/>
    </row>
    <row r="48" spans="6:9" ht="12.75">
      <c r="F48" s="492"/>
      <c r="G48" s="493"/>
      <c r="H48" s="493"/>
      <c r="I48" s="494"/>
    </row>
    <row r="49" spans="6:9" ht="12.75">
      <c r="F49" s="492"/>
      <c r="G49" s="493"/>
      <c r="H49" s="493"/>
      <c r="I49" s="494"/>
    </row>
    <row r="50" spans="6:9" ht="12.75">
      <c r="F50" s="492"/>
      <c r="G50" s="493"/>
      <c r="H50" s="493"/>
      <c r="I50" s="494"/>
    </row>
    <row r="51" spans="6:9" ht="12.75">
      <c r="F51" s="492"/>
      <c r="G51" s="493"/>
      <c r="H51" s="493"/>
      <c r="I51" s="494"/>
    </row>
    <row r="52" spans="6:9" ht="12.75">
      <c r="F52" s="492"/>
      <c r="G52" s="493"/>
      <c r="H52" s="493"/>
      <c r="I52" s="494"/>
    </row>
    <row r="53" spans="6:9" ht="12.75">
      <c r="F53" s="492"/>
      <c r="G53" s="493"/>
      <c r="H53" s="493"/>
      <c r="I53" s="494"/>
    </row>
    <row r="54" spans="6:9" ht="12.75">
      <c r="F54" s="492"/>
      <c r="G54" s="493"/>
      <c r="H54" s="493"/>
      <c r="I54" s="494"/>
    </row>
    <row r="55" spans="6:9" ht="12.75">
      <c r="F55" s="492"/>
      <c r="G55" s="493"/>
      <c r="H55" s="493"/>
      <c r="I55" s="494"/>
    </row>
    <row r="56" spans="6:9" ht="12.75">
      <c r="F56" s="492"/>
      <c r="G56" s="493"/>
      <c r="H56" s="493"/>
      <c r="I56" s="494"/>
    </row>
    <row r="57" spans="6:9" ht="12.75">
      <c r="F57" s="492"/>
      <c r="G57" s="493"/>
      <c r="H57" s="493"/>
      <c r="I57" s="494"/>
    </row>
    <row r="58" spans="6:9" ht="12.75">
      <c r="F58" s="492"/>
      <c r="G58" s="493"/>
      <c r="H58" s="493"/>
      <c r="I58" s="494"/>
    </row>
    <row r="59" spans="6:9" ht="12.75">
      <c r="F59" s="492"/>
      <c r="G59" s="493"/>
      <c r="H59" s="493"/>
      <c r="I59" s="494"/>
    </row>
    <row r="60" spans="6:9" ht="12.75">
      <c r="F60" s="492"/>
      <c r="G60" s="493"/>
      <c r="H60" s="493"/>
      <c r="I60" s="494"/>
    </row>
    <row r="61" spans="6:9" ht="12.75">
      <c r="F61" s="492"/>
      <c r="G61" s="493"/>
      <c r="H61" s="493"/>
      <c r="I61" s="494"/>
    </row>
    <row r="62" spans="6:9" ht="12.75">
      <c r="F62" s="492"/>
      <c r="G62" s="493"/>
      <c r="H62" s="493"/>
      <c r="I62" s="494"/>
    </row>
    <row r="63" spans="6:9" ht="12.75">
      <c r="F63" s="492"/>
      <c r="G63" s="493"/>
      <c r="H63" s="493"/>
      <c r="I63" s="494"/>
    </row>
    <row r="64" spans="6:9" ht="12.75">
      <c r="F64" s="492"/>
      <c r="G64" s="493"/>
      <c r="H64" s="493"/>
      <c r="I64" s="494"/>
    </row>
    <row r="65" spans="6:9" ht="12.75">
      <c r="F65" s="492"/>
      <c r="G65" s="493"/>
      <c r="H65" s="493"/>
      <c r="I65" s="494"/>
    </row>
    <row r="66" spans="6:9" ht="12.75">
      <c r="F66" s="492"/>
      <c r="G66" s="493"/>
      <c r="H66" s="493"/>
      <c r="I66" s="494"/>
    </row>
    <row r="67" spans="6:9" ht="12.75">
      <c r="F67" s="492"/>
      <c r="G67" s="493"/>
      <c r="H67" s="493"/>
      <c r="I67" s="494"/>
    </row>
    <row r="68" spans="6:9" ht="12.75">
      <c r="F68" s="492"/>
      <c r="G68" s="493"/>
      <c r="H68" s="493"/>
      <c r="I68" s="494"/>
    </row>
    <row r="69" spans="6:9" ht="12.75">
      <c r="F69" s="492"/>
      <c r="G69" s="493"/>
      <c r="H69" s="493"/>
      <c r="I69" s="494"/>
    </row>
  </sheetData>
  <sheetProtection/>
  <mergeCells count="6">
    <mergeCell ref="A1:B1"/>
    <mergeCell ref="A2:B2"/>
    <mergeCell ref="G2:I2"/>
    <mergeCell ref="A4:I4"/>
    <mergeCell ref="A14:I14"/>
    <mergeCell ref="H18:I18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140"/>
  <sheetViews>
    <sheetView zoomScalePageLayoutView="0" workbookViewId="0" topLeftCell="A1">
      <selection activeCell="D18" sqref="D18"/>
    </sheetView>
  </sheetViews>
  <sheetFormatPr defaultColWidth="11.66015625" defaultRowHeight="13.5"/>
  <cols>
    <col min="1" max="1" width="5.66015625" style="496" customWidth="1"/>
    <col min="2" max="2" width="19.5" style="496" customWidth="1"/>
    <col min="3" max="3" width="57.66015625" style="496" customWidth="1"/>
    <col min="4" max="4" width="5.83203125" style="496" customWidth="1"/>
    <col min="5" max="5" width="13.33203125" style="547" customWidth="1"/>
    <col min="6" max="6" width="13.33203125" style="496" customWidth="1"/>
    <col min="7" max="7" width="0" style="496" hidden="1" customWidth="1"/>
    <col min="8" max="8" width="12.33203125" style="496" customWidth="1"/>
    <col min="9" max="9" width="13" style="496" customWidth="1"/>
    <col min="10" max="10" width="14.5" style="496" customWidth="1"/>
    <col min="11" max="11" width="12.5" style="496" customWidth="1"/>
    <col min="12" max="12" width="17.5" style="496" customWidth="1"/>
    <col min="13" max="16384" width="11.66015625" style="496" customWidth="1"/>
  </cols>
  <sheetData>
    <row r="1" spans="1:10" ht="15">
      <c r="A1" s="495" t="s">
        <v>823</v>
      </c>
      <c r="B1" s="495"/>
      <c r="C1" s="495"/>
      <c r="D1" s="495"/>
      <c r="E1" s="495"/>
      <c r="F1" s="495"/>
      <c r="G1" s="495"/>
      <c r="H1" s="495"/>
      <c r="I1" s="495"/>
      <c r="J1" s="495"/>
    </row>
    <row r="2" spans="2:8" ht="13.5" thickBot="1">
      <c r="B2" s="497"/>
      <c r="C2" s="498"/>
      <c r="D2" s="498"/>
      <c r="E2" s="499"/>
      <c r="F2" s="498"/>
      <c r="G2" s="498"/>
      <c r="H2" s="498"/>
    </row>
    <row r="3" spans="1:10" ht="13.5" thickTop="1">
      <c r="A3" s="435" t="s">
        <v>771</v>
      </c>
      <c r="B3" s="435"/>
      <c r="C3" s="436" t="str">
        <f>CONCATENATE(cislostavby," ",nazevstavby)</f>
        <v> 2477 OPRAVA MK NÁCHOD NA DRÁŽKÁCH</v>
      </c>
      <c r="D3" s="437"/>
      <c r="E3" s="438"/>
      <c r="F3" s="437"/>
      <c r="G3" s="437"/>
      <c r="H3" s="500"/>
      <c r="I3" s="501">
        <f>'[1]Rekapitulace'!H1</f>
        <v>0</v>
      </c>
      <c r="J3" s="502"/>
    </row>
    <row r="4" spans="1:10" ht="13.5" thickBot="1">
      <c r="A4" s="503" t="s">
        <v>767</v>
      </c>
      <c r="B4" s="503"/>
      <c r="C4" s="443" t="str">
        <f>CONCATENATE(cisloobjektu," ",nazevobjektu)</f>
        <v> ODVODNĚNÍ</v>
      </c>
      <c r="D4" s="444"/>
      <c r="E4" s="445"/>
      <c r="F4" s="444"/>
      <c r="G4" s="444"/>
      <c r="H4" s="504"/>
      <c r="I4" s="504"/>
      <c r="J4" s="504"/>
    </row>
    <row r="5" spans="1:10" ht="13.5" thickTop="1">
      <c r="A5" s="505"/>
      <c r="B5" s="506"/>
      <c r="C5" s="506"/>
      <c r="D5" s="507"/>
      <c r="E5" s="508"/>
      <c r="F5" s="507"/>
      <c r="G5" s="507"/>
      <c r="H5" s="509"/>
      <c r="I5" s="507"/>
      <c r="J5" s="507"/>
    </row>
    <row r="6" spans="1:12" ht="12.75">
      <c r="A6" s="510" t="s">
        <v>824</v>
      </c>
      <c r="B6" s="511" t="s">
        <v>825</v>
      </c>
      <c r="C6" s="512" t="s">
        <v>826</v>
      </c>
      <c r="D6" s="512" t="s">
        <v>109</v>
      </c>
      <c r="E6" s="513" t="s">
        <v>827</v>
      </c>
      <c r="F6" s="511" t="s">
        <v>828</v>
      </c>
      <c r="G6" s="511" t="s">
        <v>828</v>
      </c>
      <c r="H6" s="512" t="s">
        <v>829</v>
      </c>
      <c r="I6" s="514" t="s">
        <v>830</v>
      </c>
      <c r="J6" s="514" t="s">
        <v>831</v>
      </c>
      <c r="K6" s="514" t="s">
        <v>832</v>
      </c>
      <c r="L6" s="514" t="s">
        <v>833</v>
      </c>
    </row>
    <row r="7" spans="1:18" ht="12.75">
      <c r="A7" s="515" t="s">
        <v>834</v>
      </c>
      <c r="B7" s="516" t="s">
        <v>80</v>
      </c>
      <c r="C7" s="517" t="s">
        <v>124</v>
      </c>
      <c r="D7" s="518"/>
      <c r="E7" s="519"/>
      <c r="F7" s="519"/>
      <c r="G7" s="519"/>
      <c r="H7" s="520"/>
      <c r="I7" s="521"/>
      <c r="J7" s="521"/>
      <c r="K7" s="521"/>
      <c r="L7" s="521"/>
      <c r="R7" s="522">
        <v>1</v>
      </c>
    </row>
    <row r="8" spans="1:60" ht="26.25">
      <c r="A8" s="523">
        <v>1</v>
      </c>
      <c r="B8" s="524" t="s">
        <v>835</v>
      </c>
      <c r="C8" s="525" t="s">
        <v>836</v>
      </c>
      <c r="D8" s="526" t="s">
        <v>338</v>
      </c>
      <c r="E8" s="527">
        <v>14</v>
      </c>
      <c r="F8" s="527"/>
      <c r="G8" s="527">
        <f aca="true" t="shared" si="0" ref="G8:G71">F8*0.92</f>
        <v>0</v>
      </c>
      <c r="H8" s="528">
        <f>E8*G8</f>
        <v>0</v>
      </c>
      <c r="I8" s="529">
        <v>0.01271</v>
      </c>
      <c r="J8" s="529">
        <f>E8*I8</f>
        <v>0.17794000000000001</v>
      </c>
      <c r="K8" s="529">
        <v>0</v>
      </c>
      <c r="L8" s="529">
        <f>E8*K8</f>
        <v>0</v>
      </c>
      <c r="R8" s="522">
        <v>2</v>
      </c>
      <c r="AB8" s="496">
        <v>12</v>
      </c>
      <c r="AC8" s="496">
        <v>0</v>
      </c>
      <c r="AD8" s="496">
        <v>1</v>
      </c>
      <c r="BC8" s="496">
        <v>1</v>
      </c>
      <c r="BD8" s="496">
        <f>IF(BC8=1,H8,0)</f>
        <v>0</v>
      </c>
      <c r="BE8" s="496">
        <f>IF(BC8=2,H8,0)</f>
        <v>0</v>
      </c>
      <c r="BF8" s="496">
        <f>IF(BC8=3,H8,0)</f>
        <v>0</v>
      </c>
      <c r="BG8" s="496">
        <f>IF(BC8=4,H8,0)</f>
        <v>0</v>
      </c>
      <c r="BH8" s="496">
        <f>IF(BC8=5,H8,0)</f>
        <v>0</v>
      </c>
    </row>
    <row r="9" spans="1:60" ht="12.75">
      <c r="A9" s="523">
        <v>2</v>
      </c>
      <c r="B9" s="524" t="s">
        <v>837</v>
      </c>
      <c r="C9" s="525" t="s">
        <v>838</v>
      </c>
      <c r="D9" s="526" t="s">
        <v>338</v>
      </c>
      <c r="E9" s="527">
        <v>1</v>
      </c>
      <c r="F9" s="527"/>
      <c r="G9" s="527">
        <f t="shared" si="0"/>
        <v>0</v>
      </c>
      <c r="H9" s="528">
        <f>E9*G9</f>
        <v>0</v>
      </c>
      <c r="I9" s="529">
        <v>0.024780000000000003</v>
      </c>
      <c r="J9" s="529">
        <f>E9*I9</f>
        <v>0.024780000000000003</v>
      </c>
      <c r="K9" s="529">
        <v>0</v>
      </c>
      <c r="L9" s="529">
        <f>E9*K9</f>
        <v>0</v>
      </c>
      <c r="R9" s="522">
        <v>2</v>
      </c>
      <c r="AB9" s="496">
        <v>12</v>
      </c>
      <c r="AC9" s="496">
        <v>0</v>
      </c>
      <c r="AD9" s="496">
        <v>2</v>
      </c>
      <c r="BC9" s="496">
        <v>1</v>
      </c>
      <c r="BD9" s="496">
        <f>IF(BC9=1,H9,0)</f>
        <v>0</v>
      </c>
      <c r="BE9" s="496">
        <f>IF(BC9=2,H9,0)</f>
        <v>0</v>
      </c>
      <c r="BF9" s="496">
        <f>IF(BC9=3,H9,0)</f>
        <v>0</v>
      </c>
      <c r="BG9" s="496">
        <f>IF(BC9=4,H9,0)</f>
        <v>0</v>
      </c>
      <c r="BH9" s="496">
        <f>IF(BC9=5,H9,0)</f>
        <v>0</v>
      </c>
    </row>
    <row r="10" spans="1:60" ht="12.75">
      <c r="A10" s="523">
        <v>3</v>
      </c>
      <c r="B10" s="524" t="s">
        <v>839</v>
      </c>
      <c r="C10" s="525" t="s">
        <v>840</v>
      </c>
      <c r="D10" s="526" t="s">
        <v>135</v>
      </c>
      <c r="E10" s="527">
        <v>11.2</v>
      </c>
      <c r="F10" s="527"/>
      <c r="G10" s="527">
        <f t="shared" si="0"/>
        <v>0</v>
      </c>
      <c r="H10" s="528">
        <f>E10*G10</f>
        <v>0</v>
      </c>
      <c r="I10" s="529">
        <v>0</v>
      </c>
      <c r="J10" s="529">
        <f>E10*I10</f>
        <v>0</v>
      </c>
      <c r="K10" s="529">
        <v>0</v>
      </c>
      <c r="L10" s="529">
        <f>E10*K10</f>
        <v>0</v>
      </c>
      <c r="R10" s="522">
        <v>2</v>
      </c>
      <c r="AB10" s="496">
        <v>12</v>
      </c>
      <c r="AC10" s="496">
        <v>0</v>
      </c>
      <c r="AD10" s="496">
        <v>3</v>
      </c>
      <c r="BC10" s="496">
        <v>1</v>
      </c>
      <c r="BD10" s="496">
        <f>IF(BC10=1,H10,0)</f>
        <v>0</v>
      </c>
      <c r="BE10" s="496">
        <f>IF(BC10=2,H10,0)</f>
        <v>0</v>
      </c>
      <c r="BF10" s="496">
        <f>IF(BC10=3,H10,0)</f>
        <v>0</v>
      </c>
      <c r="BG10" s="496">
        <f>IF(BC10=4,H10,0)</f>
        <v>0</v>
      </c>
      <c r="BH10" s="496">
        <f>IF(BC10=5,H10,0)</f>
        <v>0</v>
      </c>
    </row>
    <row r="11" spans="1:18" ht="12.75" customHeight="1">
      <c r="A11" s="530"/>
      <c r="B11" s="531"/>
      <c r="C11" s="532" t="s">
        <v>841</v>
      </c>
      <c r="D11" s="532"/>
      <c r="E11" s="533">
        <v>11.2</v>
      </c>
      <c r="F11" s="534"/>
      <c r="G11" s="527">
        <f t="shared" si="0"/>
        <v>0</v>
      </c>
      <c r="H11" s="528" t="s">
        <v>811</v>
      </c>
      <c r="I11" s="535"/>
      <c r="J11" s="535"/>
      <c r="K11" s="535"/>
      <c r="L11" s="535"/>
      <c r="N11" s="496" t="s">
        <v>841</v>
      </c>
      <c r="P11" s="522"/>
      <c r="R11" s="522"/>
    </row>
    <row r="12" spans="1:60" ht="26.25">
      <c r="A12" s="523">
        <v>4</v>
      </c>
      <c r="B12" s="524" t="s">
        <v>842</v>
      </c>
      <c r="C12" s="525" t="s">
        <v>843</v>
      </c>
      <c r="D12" s="526" t="s">
        <v>844</v>
      </c>
      <c r="E12" s="527">
        <v>10</v>
      </c>
      <c r="F12" s="527"/>
      <c r="G12" s="527">
        <f t="shared" si="0"/>
        <v>0</v>
      </c>
      <c r="H12" s="528">
        <f>E12*G12</f>
        <v>0</v>
      </c>
      <c r="I12" s="529">
        <v>0</v>
      </c>
      <c r="J12" s="529">
        <f>E12*I12</f>
        <v>0</v>
      </c>
      <c r="K12" s="529">
        <v>0</v>
      </c>
      <c r="L12" s="529">
        <f>E12*K12</f>
        <v>0</v>
      </c>
      <c r="R12" s="522">
        <v>2</v>
      </c>
      <c r="AB12" s="496">
        <v>12</v>
      </c>
      <c r="AC12" s="496">
        <v>0</v>
      </c>
      <c r="AD12" s="496">
        <v>4</v>
      </c>
      <c r="BC12" s="496">
        <v>1</v>
      </c>
      <c r="BD12" s="496">
        <f>IF(BC12=1,H12,0)</f>
        <v>0</v>
      </c>
      <c r="BE12" s="496">
        <f>IF(BC12=2,H12,0)</f>
        <v>0</v>
      </c>
      <c r="BF12" s="496">
        <f>IF(BC12=3,H12,0)</f>
        <v>0</v>
      </c>
      <c r="BG12" s="496">
        <f>IF(BC12=4,H12,0)</f>
        <v>0</v>
      </c>
      <c r="BH12" s="496">
        <f>IF(BC12=5,H12,0)</f>
        <v>0</v>
      </c>
    </row>
    <row r="13" spans="1:60" ht="26.25">
      <c r="A13" s="523">
        <v>5</v>
      </c>
      <c r="B13" s="524" t="s">
        <v>845</v>
      </c>
      <c r="C13" s="525" t="s">
        <v>846</v>
      </c>
      <c r="D13" s="526" t="s">
        <v>338</v>
      </c>
      <c r="E13" s="527">
        <v>15</v>
      </c>
      <c r="F13" s="527"/>
      <c r="G13" s="527">
        <f t="shared" si="0"/>
        <v>0</v>
      </c>
      <c r="H13" s="528">
        <f>E13*G13</f>
        <v>0</v>
      </c>
      <c r="I13" s="529">
        <v>0</v>
      </c>
      <c r="J13" s="529">
        <f>E13*I13</f>
        <v>0</v>
      </c>
      <c r="K13" s="529">
        <v>0</v>
      </c>
      <c r="L13" s="529">
        <f>E13*K13</f>
        <v>0</v>
      </c>
      <c r="R13" s="522">
        <v>2</v>
      </c>
      <c r="AB13" s="496">
        <v>12</v>
      </c>
      <c r="AC13" s="496">
        <v>0</v>
      </c>
      <c r="AD13" s="496">
        <v>5</v>
      </c>
      <c r="BC13" s="496">
        <v>1</v>
      </c>
      <c r="BD13" s="496">
        <f>IF(BC13=1,H13,0)</f>
        <v>0</v>
      </c>
      <c r="BE13" s="496">
        <f>IF(BC13=2,H13,0)</f>
        <v>0</v>
      </c>
      <c r="BF13" s="496">
        <f>IF(BC13=3,H13,0)</f>
        <v>0</v>
      </c>
      <c r="BG13" s="496">
        <f>IF(BC13=4,H13,0)</f>
        <v>0</v>
      </c>
      <c r="BH13" s="496">
        <f>IF(BC13=5,H13,0)</f>
        <v>0</v>
      </c>
    </row>
    <row r="14" spans="1:60" ht="12.75">
      <c r="A14" s="523">
        <v>6</v>
      </c>
      <c r="B14" s="524" t="s">
        <v>847</v>
      </c>
      <c r="C14" s="525" t="s">
        <v>848</v>
      </c>
      <c r="D14" s="526" t="s">
        <v>135</v>
      </c>
      <c r="E14" s="527">
        <v>44.8</v>
      </c>
      <c r="F14" s="527"/>
      <c r="G14" s="527">
        <f t="shared" si="0"/>
        <v>0</v>
      </c>
      <c r="H14" s="528">
        <f>E14*G14</f>
        <v>0</v>
      </c>
      <c r="I14" s="529">
        <v>0</v>
      </c>
      <c r="J14" s="529">
        <f>E14*I14</f>
        <v>0</v>
      </c>
      <c r="K14" s="529">
        <v>0</v>
      </c>
      <c r="L14" s="529">
        <f>E14*K14</f>
        <v>0</v>
      </c>
      <c r="R14" s="522">
        <v>2</v>
      </c>
      <c r="AB14" s="496">
        <v>12</v>
      </c>
      <c r="AC14" s="496">
        <v>0</v>
      </c>
      <c r="AD14" s="496">
        <v>6</v>
      </c>
      <c r="BC14" s="496">
        <v>1</v>
      </c>
      <c r="BD14" s="496">
        <f>IF(BC14=1,H14,0)</f>
        <v>0</v>
      </c>
      <c r="BE14" s="496">
        <f>IF(BC14=2,H14,0)</f>
        <v>0</v>
      </c>
      <c r="BF14" s="496">
        <f>IF(BC14=3,H14,0)</f>
        <v>0</v>
      </c>
      <c r="BG14" s="496">
        <f>IF(BC14=4,H14,0)</f>
        <v>0</v>
      </c>
      <c r="BH14" s="496">
        <f>IF(BC14=5,H14,0)</f>
        <v>0</v>
      </c>
    </row>
    <row r="15" spans="1:18" ht="12.75" customHeight="1">
      <c r="A15" s="530"/>
      <c r="B15" s="531"/>
      <c r="C15" s="532" t="s">
        <v>849</v>
      </c>
      <c r="D15" s="532"/>
      <c r="E15" s="533">
        <v>67.2</v>
      </c>
      <c r="F15" s="534"/>
      <c r="G15" s="527">
        <f t="shared" si="0"/>
        <v>0</v>
      </c>
      <c r="H15" s="528" t="s">
        <v>811</v>
      </c>
      <c r="I15" s="535"/>
      <c r="J15" s="535"/>
      <c r="K15" s="535"/>
      <c r="L15" s="535"/>
      <c r="N15" s="496" t="s">
        <v>849</v>
      </c>
      <c r="P15" s="522"/>
      <c r="R15" s="522"/>
    </row>
    <row r="16" spans="1:18" ht="12.75" customHeight="1">
      <c r="A16" s="530"/>
      <c r="B16" s="531"/>
      <c r="C16" s="532" t="s">
        <v>850</v>
      </c>
      <c r="D16" s="532"/>
      <c r="E16" s="533">
        <v>-22.4</v>
      </c>
      <c r="F16" s="534"/>
      <c r="G16" s="527">
        <f t="shared" si="0"/>
        <v>0</v>
      </c>
      <c r="H16" s="528" t="s">
        <v>811</v>
      </c>
      <c r="I16" s="535"/>
      <c r="J16" s="535"/>
      <c r="K16" s="535"/>
      <c r="L16" s="535"/>
      <c r="N16" s="496" t="s">
        <v>850</v>
      </c>
      <c r="P16" s="522"/>
      <c r="R16" s="522"/>
    </row>
    <row r="17" spans="1:60" ht="12.75">
      <c r="A17" s="523">
        <v>7</v>
      </c>
      <c r="B17" s="524" t="s">
        <v>851</v>
      </c>
      <c r="C17" s="525" t="s">
        <v>852</v>
      </c>
      <c r="D17" s="526" t="s">
        <v>135</v>
      </c>
      <c r="E17" s="527">
        <v>1</v>
      </c>
      <c r="F17" s="527"/>
      <c r="G17" s="527">
        <f t="shared" si="0"/>
        <v>0</v>
      </c>
      <c r="H17" s="528">
        <f aca="true" t="shared" si="1" ref="H17:H23">E17*G17</f>
        <v>0</v>
      </c>
      <c r="I17" s="529">
        <v>0</v>
      </c>
      <c r="J17" s="529">
        <f>E17*I17</f>
        <v>0</v>
      </c>
      <c r="K17" s="529">
        <v>0</v>
      </c>
      <c r="L17" s="529">
        <f>E17*K17</f>
        <v>0</v>
      </c>
      <c r="R17" s="522">
        <v>2</v>
      </c>
      <c r="AB17" s="496">
        <v>12</v>
      </c>
      <c r="AC17" s="496">
        <v>0</v>
      </c>
      <c r="AD17" s="496">
        <v>7</v>
      </c>
      <c r="BC17" s="496">
        <v>1</v>
      </c>
      <c r="BD17" s="496">
        <f>IF(BC17=1,H17,0)</f>
        <v>0</v>
      </c>
      <c r="BE17" s="496">
        <f>IF(BC17=2,H17,0)</f>
        <v>0</v>
      </c>
      <c r="BF17" s="496">
        <f>IF(BC17=3,H17,0)</f>
        <v>0</v>
      </c>
      <c r="BG17" s="496">
        <f>IF(BC17=4,H17,0)</f>
        <v>0</v>
      </c>
      <c r="BH17" s="496">
        <f>IF(BC17=5,H17,0)</f>
        <v>0</v>
      </c>
    </row>
    <row r="18" spans="1:60" ht="12.75">
      <c r="A18" s="523">
        <v>8</v>
      </c>
      <c r="B18" s="524" t="s">
        <v>853</v>
      </c>
      <c r="C18" s="525" t="s">
        <v>854</v>
      </c>
      <c r="D18" s="526" t="s">
        <v>128</v>
      </c>
      <c r="E18" s="527">
        <v>112</v>
      </c>
      <c r="F18" s="527"/>
      <c r="G18" s="527">
        <f t="shared" si="0"/>
        <v>0</v>
      </c>
      <c r="H18" s="528">
        <f t="shared" si="1"/>
        <v>0</v>
      </c>
      <c r="I18" s="529">
        <v>0.00086</v>
      </c>
      <c r="J18" s="529">
        <f>E18*I18</f>
        <v>0.09632</v>
      </c>
      <c r="K18" s="529">
        <v>0</v>
      </c>
      <c r="L18" s="529">
        <f>E18*K18</f>
        <v>0</v>
      </c>
      <c r="R18" s="522">
        <v>2</v>
      </c>
      <c r="AB18" s="496">
        <v>12</v>
      </c>
      <c r="AC18" s="496">
        <v>0</v>
      </c>
      <c r="AD18" s="496">
        <v>8</v>
      </c>
      <c r="BC18" s="496">
        <v>1</v>
      </c>
      <c r="BD18" s="496">
        <f>IF(BC18=1,H18,0)</f>
        <v>0</v>
      </c>
      <c r="BE18" s="496">
        <f>IF(BC18=2,H18,0)</f>
        <v>0</v>
      </c>
      <c r="BF18" s="496">
        <f>IF(BC18=3,H18,0)</f>
        <v>0</v>
      </c>
      <c r="BG18" s="496">
        <f>IF(BC18=4,H18,0)</f>
        <v>0</v>
      </c>
      <c r="BH18" s="496">
        <f>IF(BC18=5,H18,0)</f>
        <v>0</v>
      </c>
    </row>
    <row r="19" spans="1:18" ht="12.75" customHeight="1">
      <c r="A19" s="530"/>
      <c r="B19" s="531"/>
      <c r="C19" s="532" t="s">
        <v>855</v>
      </c>
      <c r="D19" s="532"/>
      <c r="E19" s="533">
        <v>112</v>
      </c>
      <c r="F19" s="534"/>
      <c r="G19" s="527">
        <f t="shared" si="0"/>
        <v>0</v>
      </c>
      <c r="H19" s="528">
        <f t="shared" si="1"/>
        <v>0</v>
      </c>
      <c r="I19" s="535"/>
      <c r="J19" s="535"/>
      <c r="K19" s="535"/>
      <c r="L19" s="535"/>
      <c r="N19" s="496" t="s">
        <v>855</v>
      </c>
      <c r="P19" s="522"/>
      <c r="R19" s="522"/>
    </row>
    <row r="20" spans="1:60" ht="12.75">
      <c r="A20" s="523">
        <v>9</v>
      </c>
      <c r="B20" s="524" t="s">
        <v>856</v>
      </c>
      <c r="C20" s="525" t="s">
        <v>857</v>
      </c>
      <c r="D20" s="526" t="s">
        <v>128</v>
      </c>
      <c r="E20" s="527">
        <v>112</v>
      </c>
      <c r="F20" s="527"/>
      <c r="G20" s="527">
        <f t="shared" si="0"/>
        <v>0</v>
      </c>
      <c r="H20" s="528">
        <f t="shared" si="1"/>
        <v>0</v>
      </c>
      <c r="I20" s="529">
        <v>0</v>
      </c>
      <c r="J20" s="529">
        <f>E20*I20</f>
        <v>0</v>
      </c>
      <c r="K20" s="529">
        <v>0</v>
      </c>
      <c r="L20" s="529">
        <f>E20*K20</f>
        <v>0</v>
      </c>
      <c r="R20" s="522">
        <v>2</v>
      </c>
      <c r="AB20" s="496">
        <v>12</v>
      </c>
      <c r="AC20" s="496">
        <v>0</v>
      </c>
      <c r="AD20" s="496">
        <v>9</v>
      </c>
      <c r="BC20" s="496">
        <v>1</v>
      </c>
      <c r="BD20" s="496">
        <f>IF(BC20=1,H20,0)</f>
        <v>0</v>
      </c>
      <c r="BE20" s="496">
        <f>IF(BC20=2,H20,0)</f>
        <v>0</v>
      </c>
      <c r="BF20" s="496">
        <f>IF(BC20=3,H20,0)</f>
        <v>0</v>
      </c>
      <c r="BG20" s="496">
        <f>IF(BC20=4,H20,0)</f>
        <v>0</v>
      </c>
      <c r="BH20" s="496">
        <f>IF(BC20=5,H20,0)</f>
        <v>0</v>
      </c>
    </row>
    <row r="21" spans="1:60" ht="12.75">
      <c r="A21" s="523">
        <v>10</v>
      </c>
      <c r="B21" s="524" t="s">
        <v>858</v>
      </c>
      <c r="C21" s="525" t="s">
        <v>859</v>
      </c>
      <c r="D21" s="526" t="s">
        <v>135</v>
      </c>
      <c r="E21" s="527">
        <v>44.8</v>
      </c>
      <c r="F21" s="527"/>
      <c r="G21" s="527">
        <f t="shared" si="0"/>
        <v>0</v>
      </c>
      <c r="H21" s="528">
        <f t="shared" si="1"/>
        <v>0</v>
      </c>
      <c r="I21" s="529">
        <v>0</v>
      </c>
      <c r="J21" s="529">
        <f>E21*I21</f>
        <v>0</v>
      </c>
      <c r="K21" s="529">
        <v>0</v>
      </c>
      <c r="L21" s="529">
        <f>E21*K21</f>
        <v>0</v>
      </c>
      <c r="R21" s="522">
        <v>2</v>
      </c>
      <c r="AB21" s="496">
        <v>12</v>
      </c>
      <c r="AC21" s="496">
        <v>0</v>
      </c>
      <c r="AD21" s="496">
        <v>10</v>
      </c>
      <c r="BC21" s="496">
        <v>1</v>
      </c>
      <c r="BD21" s="496">
        <f>IF(BC21=1,H21,0)</f>
        <v>0</v>
      </c>
      <c r="BE21" s="496">
        <f>IF(BC21=2,H21,0)</f>
        <v>0</v>
      </c>
      <c r="BF21" s="496">
        <f>IF(BC21=3,H21,0)</f>
        <v>0</v>
      </c>
      <c r="BG21" s="496">
        <f>IF(BC21=4,H21,0)</f>
        <v>0</v>
      </c>
      <c r="BH21" s="496">
        <f>IF(BC21=5,H21,0)</f>
        <v>0</v>
      </c>
    </row>
    <row r="22" spans="1:60" ht="26.25">
      <c r="A22" s="523">
        <v>11</v>
      </c>
      <c r="B22" s="524" t="s">
        <v>860</v>
      </c>
      <c r="C22" s="525" t="s">
        <v>861</v>
      </c>
      <c r="D22" s="526" t="s">
        <v>135</v>
      </c>
      <c r="E22" s="527">
        <v>44.8</v>
      </c>
      <c r="F22" s="527"/>
      <c r="G22" s="527">
        <f t="shared" si="0"/>
        <v>0</v>
      </c>
      <c r="H22" s="528">
        <f t="shared" si="1"/>
        <v>0</v>
      </c>
      <c r="I22" s="529">
        <v>0</v>
      </c>
      <c r="J22" s="529">
        <f>E22*I22</f>
        <v>0</v>
      </c>
      <c r="K22" s="529">
        <v>0</v>
      </c>
      <c r="L22" s="529">
        <f>E22*K22</f>
        <v>0</v>
      </c>
      <c r="R22" s="522">
        <v>2</v>
      </c>
      <c r="AB22" s="496">
        <v>12</v>
      </c>
      <c r="AC22" s="496">
        <v>0</v>
      </c>
      <c r="AD22" s="496">
        <v>11</v>
      </c>
      <c r="BC22" s="496">
        <v>1</v>
      </c>
      <c r="BD22" s="496">
        <f>IF(BC22=1,H22,0)</f>
        <v>0</v>
      </c>
      <c r="BE22" s="496">
        <f>IF(BC22=2,H22,0)</f>
        <v>0</v>
      </c>
      <c r="BF22" s="496">
        <f>IF(BC22=3,H22,0)</f>
        <v>0</v>
      </c>
      <c r="BG22" s="496">
        <f>IF(BC22=4,H22,0)</f>
        <v>0</v>
      </c>
      <c r="BH22" s="496">
        <f>IF(BC22=5,H22,0)</f>
        <v>0</v>
      </c>
    </row>
    <row r="23" spans="1:60" ht="12.75">
      <c r="A23" s="523">
        <v>12</v>
      </c>
      <c r="B23" s="524" t="s">
        <v>862</v>
      </c>
      <c r="C23" s="525" t="s">
        <v>863</v>
      </c>
      <c r="D23" s="526" t="s">
        <v>135</v>
      </c>
      <c r="E23" s="527">
        <v>448</v>
      </c>
      <c r="F23" s="527"/>
      <c r="G23" s="527">
        <f t="shared" si="0"/>
        <v>0</v>
      </c>
      <c r="H23" s="528">
        <f t="shared" si="1"/>
        <v>0</v>
      </c>
      <c r="I23" s="529">
        <v>0</v>
      </c>
      <c r="J23" s="529">
        <f>E23*I23</f>
        <v>0</v>
      </c>
      <c r="K23" s="529">
        <v>0</v>
      </c>
      <c r="L23" s="529">
        <f>E23*K23</f>
        <v>0</v>
      </c>
      <c r="R23" s="522">
        <v>2</v>
      </c>
      <c r="AB23" s="496">
        <v>12</v>
      </c>
      <c r="AC23" s="496">
        <v>0</v>
      </c>
      <c r="AD23" s="496">
        <v>12</v>
      </c>
      <c r="BC23" s="496">
        <v>1</v>
      </c>
      <c r="BD23" s="496">
        <f>IF(BC23=1,H23,0)</f>
        <v>0</v>
      </c>
      <c r="BE23" s="496">
        <f>IF(BC23=2,H23,0)</f>
        <v>0</v>
      </c>
      <c r="BF23" s="496">
        <f>IF(BC23=3,H23,0)</f>
        <v>0</v>
      </c>
      <c r="BG23" s="496">
        <f>IF(BC23=4,H23,0)</f>
        <v>0</v>
      </c>
      <c r="BH23" s="496">
        <f>IF(BC23=5,H23,0)</f>
        <v>0</v>
      </c>
    </row>
    <row r="24" spans="1:18" ht="12.75" customHeight="1">
      <c r="A24" s="530"/>
      <c r="B24" s="531"/>
      <c r="C24" s="532" t="s">
        <v>864</v>
      </c>
      <c r="D24" s="532"/>
      <c r="E24" s="533">
        <v>448</v>
      </c>
      <c r="F24" s="534"/>
      <c r="G24" s="527">
        <f t="shared" si="0"/>
        <v>0</v>
      </c>
      <c r="H24" s="528" t="s">
        <v>811</v>
      </c>
      <c r="I24" s="535"/>
      <c r="J24" s="535"/>
      <c r="K24" s="535"/>
      <c r="L24" s="535"/>
      <c r="N24" s="496" t="s">
        <v>864</v>
      </c>
      <c r="P24" s="522"/>
      <c r="R24" s="522"/>
    </row>
    <row r="25" spans="1:60" ht="12.75">
      <c r="A25" s="523">
        <v>13</v>
      </c>
      <c r="B25" s="524" t="s">
        <v>865</v>
      </c>
      <c r="C25" s="525" t="s">
        <v>866</v>
      </c>
      <c r="D25" s="526" t="s">
        <v>135</v>
      </c>
      <c r="E25" s="527">
        <v>44.8</v>
      </c>
      <c r="F25" s="527"/>
      <c r="G25" s="527">
        <f t="shared" si="0"/>
        <v>0</v>
      </c>
      <c r="H25" s="528">
        <f>E25*G25</f>
        <v>0</v>
      </c>
      <c r="I25" s="529">
        <v>0</v>
      </c>
      <c r="J25" s="529">
        <f>E25*I25</f>
        <v>0</v>
      </c>
      <c r="K25" s="529">
        <v>0</v>
      </c>
      <c r="L25" s="529">
        <f>E25*K25</f>
        <v>0</v>
      </c>
      <c r="R25" s="522">
        <v>2</v>
      </c>
      <c r="AB25" s="496">
        <v>12</v>
      </c>
      <c r="AC25" s="496">
        <v>0</v>
      </c>
      <c r="AD25" s="496">
        <v>13</v>
      </c>
      <c r="BC25" s="496">
        <v>1</v>
      </c>
      <c r="BD25" s="496">
        <f>IF(BC25=1,H25,0)</f>
        <v>0</v>
      </c>
      <c r="BE25" s="496">
        <f>IF(BC25=2,H25,0)</f>
        <v>0</v>
      </c>
      <c r="BF25" s="496">
        <f>IF(BC25=3,H25,0)</f>
        <v>0</v>
      </c>
      <c r="BG25" s="496">
        <f>IF(BC25=4,H25,0)</f>
        <v>0</v>
      </c>
      <c r="BH25" s="496">
        <f>IF(BC25=5,H25,0)</f>
        <v>0</v>
      </c>
    </row>
    <row r="26" spans="1:60" ht="12.75">
      <c r="A26" s="523">
        <v>14</v>
      </c>
      <c r="B26" s="524" t="s">
        <v>867</v>
      </c>
      <c r="C26" s="525" t="s">
        <v>868</v>
      </c>
      <c r="D26" s="526" t="s">
        <v>203</v>
      </c>
      <c r="E26" s="527">
        <v>44.8</v>
      </c>
      <c r="F26" s="527"/>
      <c r="G26" s="527">
        <f t="shared" si="0"/>
        <v>0</v>
      </c>
      <c r="H26" s="528">
        <f>E26*G26</f>
        <v>0</v>
      </c>
      <c r="I26" s="529">
        <v>0</v>
      </c>
      <c r="J26" s="529">
        <f>E26*I26</f>
        <v>0</v>
      </c>
      <c r="K26" s="529">
        <v>0</v>
      </c>
      <c r="L26" s="529">
        <f>E26*K26</f>
        <v>0</v>
      </c>
      <c r="R26" s="522">
        <v>2</v>
      </c>
      <c r="AB26" s="496">
        <v>12</v>
      </c>
      <c r="AC26" s="496">
        <v>0</v>
      </c>
      <c r="AD26" s="496">
        <v>14</v>
      </c>
      <c r="BC26" s="496">
        <v>1</v>
      </c>
      <c r="BD26" s="496">
        <f>IF(BC26=1,H26,0)</f>
        <v>0</v>
      </c>
      <c r="BE26" s="496">
        <f>IF(BC26=2,H26,0)</f>
        <v>0</v>
      </c>
      <c r="BF26" s="496">
        <f>IF(BC26=3,H26,0)</f>
        <v>0</v>
      </c>
      <c r="BG26" s="496">
        <f>IF(BC26=4,H26,0)</f>
        <v>0</v>
      </c>
      <c r="BH26" s="496">
        <f>IF(BC26=5,H26,0)</f>
        <v>0</v>
      </c>
    </row>
    <row r="27" spans="1:60" ht="12.75">
      <c r="A27" s="523">
        <v>15</v>
      </c>
      <c r="B27" s="524" t="s">
        <v>869</v>
      </c>
      <c r="C27" s="525" t="s">
        <v>870</v>
      </c>
      <c r="D27" s="526" t="s">
        <v>128</v>
      </c>
      <c r="E27" s="527">
        <v>28</v>
      </c>
      <c r="F27" s="527"/>
      <c r="G27" s="527">
        <f t="shared" si="0"/>
        <v>0</v>
      </c>
      <c r="H27" s="528">
        <f>E27*G27</f>
        <v>0</v>
      </c>
      <c r="I27" s="529">
        <v>0</v>
      </c>
      <c r="J27" s="529">
        <f>E27*I27</f>
        <v>0</v>
      </c>
      <c r="K27" s="529">
        <v>0</v>
      </c>
      <c r="L27" s="529">
        <f>E27*K27</f>
        <v>0</v>
      </c>
      <c r="R27" s="522">
        <v>2</v>
      </c>
      <c r="AB27" s="496">
        <v>12</v>
      </c>
      <c r="AC27" s="496">
        <v>0</v>
      </c>
      <c r="AD27" s="496">
        <v>15</v>
      </c>
      <c r="BC27" s="496">
        <v>1</v>
      </c>
      <c r="BD27" s="496">
        <f>IF(BC27=1,H27,0)</f>
        <v>0</v>
      </c>
      <c r="BE27" s="496">
        <f>IF(BC27=2,H27,0)</f>
        <v>0</v>
      </c>
      <c r="BF27" s="496">
        <f>IF(BC27=3,H27,0)</f>
        <v>0</v>
      </c>
      <c r="BG27" s="496">
        <f>IF(BC27=4,H27,0)</f>
        <v>0</v>
      </c>
      <c r="BH27" s="496">
        <f>IF(BC27=5,H27,0)</f>
        <v>0</v>
      </c>
    </row>
    <row r="28" spans="1:60" ht="12.75">
      <c r="A28" s="523">
        <v>16</v>
      </c>
      <c r="B28" s="524" t="s">
        <v>871</v>
      </c>
      <c r="C28" s="525" t="s">
        <v>872</v>
      </c>
      <c r="D28" s="526" t="s">
        <v>135</v>
      </c>
      <c r="E28" s="527">
        <v>10.2312</v>
      </c>
      <c r="F28" s="527"/>
      <c r="G28" s="527">
        <f t="shared" si="0"/>
        <v>0</v>
      </c>
      <c r="H28" s="528">
        <f>E28*G28</f>
        <v>0</v>
      </c>
      <c r="I28" s="529">
        <v>1.67</v>
      </c>
      <c r="J28" s="529">
        <f>E28*I28</f>
        <v>17.086104</v>
      </c>
      <c r="K28" s="529">
        <v>0</v>
      </c>
      <c r="L28" s="529">
        <f>E28*K28</f>
        <v>0</v>
      </c>
      <c r="R28" s="522">
        <v>2</v>
      </c>
      <c r="AB28" s="496">
        <v>12</v>
      </c>
      <c r="AC28" s="496">
        <v>0</v>
      </c>
      <c r="AD28" s="496">
        <v>16</v>
      </c>
      <c r="BC28" s="496">
        <v>1</v>
      </c>
      <c r="BD28" s="496">
        <f>IF(BC28=1,H28,0)</f>
        <v>0</v>
      </c>
      <c r="BE28" s="496">
        <f>IF(BC28=2,H28,0)</f>
        <v>0</v>
      </c>
      <c r="BF28" s="496">
        <f>IF(BC28=3,H28,0)</f>
        <v>0</v>
      </c>
      <c r="BG28" s="496">
        <f>IF(BC28=4,H28,0)</f>
        <v>0</v>
      </c>
      <c r="BH28" s="496">
        <f>IF(BC28=5,H28,0)</f>
        <v>0</v>
      </c>
    </row>
    <row r="29" spans="1:18" ht="12.75" customHeight="1">
      <c r="A29" s="530"/>
      <c r="B29" s="531"/>
      <c r="C29" s="532" t="s">
        <v>873</v>
      </c>
      <c r="D29" s="532"/>
      <c r="E29" s="533">
        <v>10.2312</v>
      </c>
      <c r="F29" s="534"/>
      <c r="G29" s="527">
        <f t="shared" si="0"/>
        <v>0</v>
      </c>
      <c r="H29" s="528" t="s">
        <v>811</v>
      </c>
      <c r="I29" s="535"/>
      <c r="J29" s="535"/>
      <c r="K29" s="535"/>
      <c r="L29" s="535"/>
      <c r="N29" s="496" t="s">
        <v>873</v>
      </c>
      <c r="P29" s="522"/>
      <c r="R29" s="522"/>
    </row>
    <row r="30" spans="1:60" ht="12.75">
      <c r="A30" s="523">
        <v>17</v>
      </c>
      <c r="B30" s="524" t="s">
        <v>874</v>
      </c>
      <c r="C30" s="525" t="s">
        <v>875</v>
      </c>
      <c r="D30" s="526" t="s">
        <v>876</v>
      </c>
      <c r="E30" s="527">
        <v>22.099</v>
      </c>
      <c r="F30" s="527"/>
      <c r="G30" s="527">
        <f t="shared" si="0"/>
        <v>0</v>
      </c>
      <c r="H30" s="528">
        <f>E30*G30</f>
        <v>0</v>
      </c>
      <c r="I30" s="529">
        <v>1</v>
      </c>
      <c r="J30" s="529">
        <f>E30*I30</f>
        <v>22.099</v>
      </c>
      <c r="K30" s="529">
        <v>0</v>
      </c>
      <c r="L30" s="529">
        <f>E30*K30</f>
        <v>0</v>
      </c>
      <c r="R30" s="522">
        <v>2</v>
      </c>
      <c r="AB30" s="496">
        <v>12</v>
      </c>
      <c r="AC30" s="496">
        <v>1</v>
      </c>
      <c r="AD30" s="496">
        <v>17</v>
      </c>
      <c r="BC30" s="496">
        <v>1</v>
      </c>
      <c r="BD30" s="496">
        <f>IF(BC30=1,H30,0)</f>
        <v>0</v>
      </c>
      <c r="BE30" s="496">
        <f>IF(BC30=2,H30,0)</f>
        <v>0</v>
      </c>
      <c r="BF30" s="496">
        <f>IF(BC30=3,H30,0)</f>
        <v>0</v>
      </c>
      <c r="BG30" s="496">
        <f>IF(BC30=4,H30,0)</f>
        <v>0</v>
      </c>
      <c r="BH30" s="496">
        <f>IF(BC30=5,H30,0)</f>
        <v>0</v>
      </c>
    </row>
    <row r="31" spans="1:18" ht="12.75" customHeight="1">
      <c r="A31" s="530"/>
      <c r="B31" s="531"/>
      <c r="C31" s="532" t="s">
        <v>877</v>
      </c>
      <c r="D31" s="532"/>
      <c r="E31" s="533">
        <v>22.099</v>
      </c>
      <c r="F31" s="534"/>
      <c r="G31" s="527">
        <f t="shared" si="0"/>
        <v>0</v>
      </c>
      <c r="H31" s="528" t="s">
        <v>811</v>
      </c>
      <c r="I31" s="535"/>
      <c r="J31" s="535"/>
      <c r="K31" s="535"/>
      <c r="L31" s="535"/>
      <c r="N31" s="496" t="s">
        <v>877</v>
      </c>
      <c r="P31" s="522"/>
      <c r="R31" s="522"/>
    </row>
    <row r="32" spans="1:60" ht="12.75">
      <c r="A32" s="523">
        <v>18</v>
      </c>
      <c r="B32" s="524" t="s">
        <v>878</v>
      </c>
      <c r="C32" s="525" t="s">
        <v>879</v>
      </c>
      <c r="D32" s="526" t="s">
        <v>135</v>
      </c>
      <c r="E32" s="527">
        <v>56.97</v>
      </c>
      <c r="F32" s="527"/>
      <c r="G32" s="527">
        <f t="shared" si="0"/>
        <v>0</v>
      </c>
      <c r="H32" s="528">
        <f>E32*G32</f>
        <v>0</v>
      </c>
      <c r="I32" s="529">
        <v>0</v>
      </c>
      <c r="J32" s="529">
        <f>E32*I32</f>
        <v>0</v>
      </c>
      <c r="K32" s="529">
        <v>0</v>
      </c>
      <c r="L32" s="529">
        <f>E32*K32</f>
        <v>0</v>
      </c>
      <c r="R32" s="522">
        <v>2</v>
      </c>
      <c r="AB32" s="496">
        <v>12</v>
      </c>
      <c r="AC32" s="496">
        <v>0</v>
      </c>
      <c r="AD32" s="496">
        <v>18</v>
      </c>
      <c r="BC32" s="496">
        <v>1</v>
      </c>
      <c r="BD32" s="496">
        <f>IF(BC32=1,H32,0)</f>
        <v>0</v>
      </c>
      <c r="BE32" s="496">
        <f>IF(BC32=2,H32,0)</f>
        <v>0</v>
      </c>
      <c r="BF32" s="496">
        <f>IF(BC32=3,H32,0)</f>
        <v>0</v>
      </c>
      <c r="BG32" s="496">
        <f>IF(BC32=4,H32,0)</f>
        <v>0</v>
      </c>
      <c r="BH32" s="496">
        <f>IF(BC32=5,H32,0)</f>
        <v>0</v>
      </c>
    </row>
    <row r="33" spans="1:18" ht="12.75" customHeight="1">
      <c r="A33" s="530"/>
      <c r="B33" s="531"/>
      <c r="C33" s="532" t="s">
        <v>880</v>
      </c>
      <c r="D33" s="532"/>
      <c r="E33" s="533">
        <v>56.97</v>
      </c>
      <c r="F33" s="534"/>
      <c r="G33" s="527">
        <f t="shared" si="0"/>
        <v>0</v>
      </c>
      <c r="H33" s="528" t="s">
        <v>811</v>
      </c>
      <c r="I33" s="535"/>
      <c r="J33" s="535"/>
      <c r="K33" s="535"/>
      <c r="L33" s="535"/>
      <c r="N33" s="496" t="s">
        <v>880</v>
      </c>
      <c r="P33" s="522"/>
      <c r="R33" s="522"/>
    </row>
    <row r="34" spans="1:60" ht="12.75">
      <c r="A34" s="523">
        <v>19</v>
      </c>
      <c r="B34" s="524" t="s">
        <v>881</v>
      </c>
      <c r="C34" s="525" t="s">
        <v>882</v>
      </c>
      <c r="D34" s="526" t="s">
        <v>135</v>
      </c>
      <c r="E34" s="527">
        <v>62.667</v>
      </c>
      <c r="F34" s="527"/>
      <c r="G34" s="527">
        <f t="shared" si="0"/>
        <v>0</v>
      </c>
      <c r="H34" s="528">
        <f>E34*G34</f>
        <v>0</v>
      </c>
      <c r="I34" s="529">
        <v>1</v>
      </c>
      <c r="J34" s="529">
        <f>E34*I34</f>
        <v>62.667</v>
      </c>
      <c r="K34" s="529">
        <v>0</v>
      </c>
      <c r="L34" s="529">
        <f>E34*K34</f>
        <v>0</v>
      </c>
      <c r="R34" s="522">
        <v>2</v>
      </c>
      <c r="AB34" s="496">
        <v>12</v>
      </c>
      <c r="AC34" s="496">
        <v>1</v>
      </c>
      <c r="AD34" s="496">
        <v>19</v>
      </c>
      <c r="BC34" s="496">
        <v>1</v>
      </c>
      <c r="BD34" s="496">
        <f>IF(BC34=1,H34,0)</f>
        <v>0</v>
      </c>
      <c r="BE34" s="496">
        <f>IF(BC34=2,H34,0)</f>
        <v>0</v>
      </c>
      <c r="BF34" s="496">
        <f>IF(BC34=3,H34,0)</f>
        <v>0</v>
      </c>
      <c r="BG34" s="496">
        <f>IF(BC34=4,H34,0)</f>
        <v>0</v>
      </c>
      <c r="BH34" s="496">
        <f>IF(BC34=5,H34,0)</f>
        <v>0</v>
      </c>
    </row>
    <row r="35" spans="1:18" ht="12.75" customHeight="1">
      <c r="A35" s="530"/>
      <c r="B35" s="531"/>
      <c r="C35" s="532" t="s">
        <v>883</v>
      </c>
      <c r="D35" s="532"/>
      <c r="E35" s="533">
        <v>62.667</v>
      </c>
      <c r="F35" s="534"/>
      <c r="G35" s="527">
        <f t="shared" si="0"/>
        <v>0</v>
      </c>
      <c r="H35" s="536"/>
      <c r="I35" s="535"/>
      <c r="J35" s="535"/>
      <c r="K35" s="535"/>
      <c r="L35" s="535"/>
      <c r="N35" s="496" t="s">
        <v>883</v>
      </c>
      <c r="P35" s="522"/>
      <c r="R35" s="522"/>
    </row>
    <row r="36" spans="1:60" ht="12.75">
      <c r="A36" s="537"/>
      <c r="B36" s="538" t="s">
        <v>884</v>
      </c>
      <c r="C36" s="539" t="str">
        <f>CONCATENATE(B7," ",C7)</f>
        <v>1 Zemní práce</v>
      </c>
      <c r="D36" s="537"/>
      <c r="E36" s="540"/>
      <c r="F36" s="540"/>
      <c r="G36" s="527">
        <f t="shared" si="0"/>
        <v>0</v>
      </c>
      <c r="H36" s="541">
        <f>SUM(H7:H35)</f>
        <v>0</v>
      </c>
      <c r="I36" s="542"/>
      <c r="J36" s="543">
        <f>SUM(J7:J35)</f>
        <v>102.151144</v>
      </c>
      <c r="K36" s="542"/>
      <c r="L36" s="543">
        <f>SUM(L7:L35)</f>
        <v>0</v>
      </c>
      <c r="R36" s="522">
        <v>4</v>
      </c>
      <c r="BD36" s="544">
        <f>SUM(BD7:BD35)</f>
        <v>0</v>
      </c>
      <c r="BE36" s="544">
        <f>SUM(BE7:BE35)</f>
        <v>0</v>
      </c>
      <c r="BF36" s="544">
        <f>SUM(BF7:BF35)</f>
        <v>0</v>
      </c>
      <c r="BG36" s="544">
        <f>SUM(BG7:BG35)</f>
        <v>0</v>
      </c>
      <c r="BH36" s="544">
        <f>SUM(BH7:BH35)</f>
        <v>0</v>
      </c>
    </row>
    <row r="37" spans="1:18" ht="12.75">
      <c r="A37" s="515" t="s">
        <v>834</v>
      </c>
      <c r="B37" s="516" t="s">
        <v>129</v>
      </c>
      <c r="C37" s="517" t="s">
        <v>885</v>
      </c>
      <c r="D37" s="518"/>
      <c r="E37" s="519"/>
      <c r="F37" s="519"/>
      <c r="G37" s="527">
        <f t="shared" si="0"/>
        <v>0</v>
      </c>
      <c r="H37" s="520"/>
      <c r="I37" s="521"/>
      <c r="J37" s="521"/>
      <c r="K37" s="521"/>
      <c r="L37" s="521"/>
      <c r="R37" s="522">
        <v>1</v>
      </c>
    </row>
    <row r="38" spans="1:60" ht="12.75">
      <c r="A38" s="523">
        <v>20</v>
      </c>
      <c r="B38" s="524" t="s">
        <v>886</v>
      </c>
      <c r="C38" s="525" t="s">
        <v>887</v>
      </c>
      <c r="D38" s="526" t="s">
        <v>135</v>
      </c>
      <c r="E38" s="527">
        <v>2.24</v>
      </c>
      <c r="F38" s="527"/>
      <c r="G38" s="527">
        <f t="shared" si="0"/>
        <v>0</v>
      </c>
      <c r="H38" s="528">
        <f>E38*G38</f>
        <v>0</v>
      </c>
      <c r="I38" s="529">
        <v>1.89077</v>
      </c>
      <c r="J38" s="529">
        <f>E38*I38</f>
        <v>4.235324800000001</v>
      </c>
      <c r="K38" s="529">
        <v>0</v>
      </c>
      <c r="L38" s="529">
        <f>E38*K38</f>
        <v>0</v>
      </c>
      <c r="R38" s="522">
        <v>2</v>
      </c>
      <c r="AB38" s="496">
        <v>12</v>
      </c>
      <c r="AC38" s="496">
        <v>0</v>
      </c>
      <c r="AD38" s="496">
        <v>20</v>
      </c>
      <c r="BC38" s="496">
        <v>1</v>
      </c>
      <c r="BD38" s="496">
        <f>IF(BC38=1,H38,0)</f>
        <v>0</v>
      </c>
      <c r="BE38" s="496">
        <f>IF(BC38=2,H38,0)</f>
        <v>0</v>
      </c>
      <c r="BF38" s="496">
        <f>IF(BC38=3,H38,0)</f>
        <v>0</v>
      </c>
      <c r="BG38" s="496">
        <f>IF(BC38=4,H38,0)</f>
        <v>0</v>
      </c>
      <c r="BH38" s="496">
        <f>IF(BC38=5,H38,0)</f>
        <v>0</v>
      </c>
    </row>
    <row r="39" spans="1:18" ht="12.75" customHeight="1">
      <c r="A39" s="530"/>
      <c r="B39" s="531"/>
      <c r="C39" s="532" t="s">
        <v>888</v>
      </c>
      <c r="D39" s="532"/>
      <c r="E39" s="533">
        <v>2.24</v>
      </c>
      <c r="F39" s="534"/>
      <c r="G39" s="527">
        <f t="shared" si="0"/>
        <v>0</v>
      </c>
      <c r="H39" s="528" t="s">
        <v>811</v>
      </c>
      <c r="I39" s="535"/>
      <c r="J39" s="535"/>
      <c r="K39" s="535"/>
      <c r="L39" s="535"/>
      <c r="N39" s="496" t="s">
        <v>888</v>
      </c>
      <c r="P39" s="522"/>
      <c r="R39" s="522"/>
    </row>
    <row r="40" spans="1:60" ht="12.75">
      <c r="A40" s="523">
        <v>21</v>
      </c>
      <c r="B40" s="524" t="s">
        <v>889</v>
      </c>
      <c r="C40" s="525" t="s">
        <v>890</v>
      </c>
      <c r="D40" s="526" t="s">
        <v>386</v>
      </c>
      <c r="E40" s="527">
        <v>12</v>
      </c>
      <c r="F40" s="527"/>
      <c r="G40" s="527">
        <f t="shared" si="0"/>
        <v>0</v>
      </c>
      <c r="H40" s="528">
        <f>E40*G40</f>
        <v>0</v>
      </c>
      <c r="I40" s="529">
        <v>0.17878000000000002</v>
      </c>
      <c r="J40" s="529">
        <f>E40*I40</f>
        <v>2.14536</v>
      </c>
      <c r="K40" s="529">
        <v>0</v>
      </c>
      <c r="L40" s="529">
        <f>E40*K40</f>
        <v>0</v>
      </c>
      <c r="R40" s="522">
        <v>2</v>
      </c>
      <c r="AB40" s="496">
        <v>12</v>
      </c>
      <c r="AC40" s="496">
        <v>0</v>
      </c>
      <c r="AD40" s="496">
        <v>21</v>
      </c>
      <c r="BC40" s="496">
        <v>1</v>
      </c>
      <c r="BD40" s="496">
        <f>IF(BC40=1,H40,0)</f>
        <v>0</v>
      </c>
      <c r="BE40" s="496">
        <f>IF(BC40=2,H40,0)</f>
        <v>0</v>
      </c>
      <c r="BF40" s="496">
        <f>IF(BC40=3,H40,0)</f>
        <v>0</v>
      </c>
      <c r="BG40" s="496">
        <f>IF(BC40=4,H40,0)</f>
        <v>0</v>
      </c>
      <c r="BH40" s="496">
        <f>IF(BC40=5,H40,0)</f>
        <v>0</v>
      </c>
    </row>
    <row r="41" spans="1:60" ht="12.75">
      <c r="A41" s="537"/>
      <c r="B41" s="538" t="s">
        <v>884</v>
      </c>
      <c r="C41" s="539" t="str">
        <f>CONCATENATE(B37," ",C37)</f>
        <v>4 Vodorovné konstrukce</v>
      </c>
      <c r="D41" s="537"/>
      <c r="E41" s="540"/>
      <c r="F41" s="540"/>
      <c r="G41" s="527">
        <f t="shared" si="0"/>
        <v>0</v>
      </c>
      <c r="H41" s="541">
        <f>SUM(H37:H40)</f>
        <v>0</v>
      </c>
      <c r="I41" s="542"/>
      <c r="J41" s="543">
        <f>SUM(J37:J40)</f>
        <v>6.380684800000001</v>
      </c>
      <c r="K41" s="542"/>
      <c r="L41" s="543">
        <f>SUM(L37:L40)</f>
        <v>0</v>
      </c>
      <c r="R41" s="522">
        <v>4</v>
      </c>
      <c r="BD41" s="544">
        <f>SUM(BD37:BD40)</f>
        <v>0</v>
      </c>
      <c r="BE41" s="544">
        <f>SUM(BE37:BE40)</f>
        <v>0</v>
      </c>
      <c r="BF41" s="544">
        <f>SUM(BF37:BF40)</f>
        <v>0</v>
      </c>
      <c r="BG41" s="544">
        <f>SUM(BG37:BG40)</f>
        <v>0</v>
      </c>
      <c r="BH41" s="544">
        <f>SUM(BH37:BH40)</f>
        <v>0</v>
      </c>
    </row>
    <row r="42" spans="1:18" ht="12.75">
      <c r="A42" s="515" t="s">
        <v>834</v>
      </c>
      <c r="B42" s="516" t="s">
        <v>161</v>
      </c>
      <c r="C42" s="517" t="s">
        <v>891</v>
      </c>
      <c r="D42" s="518"/>
      <c r="E42" s="519"/>
      <c r="F42" s="519"/>
      <c r="G42" s="527">
        <f t="shared" si="0"/>
        <v>0</v>
      </c>
      <c r="H42" s="520"/>
      <c r="I42" s="521"/>
      <c r="J42" s="521"/>
      <c r="K42" s="521"/>
      <c r="L42" s="521"/>
      <c r="R42" s="522">
        <v>1</v>
      </c>
    </row>
    <row r="43" spans="1:60" ht="12.75">
      <c r="A43" s="523">
        <v>22</v>
      </c>
      <c r="B43" s="524" t="s">
        <v>892</v>
      </c>
      <c r="C43" s="525" t="s">
        <v>893</v>
      </c>
      <c r="D43" s="526" t="s">
        <v>386</v>
      </c>
      <c r="E43" s="527">
        <v>5</v>
      </c>
      <c r="F43" s="527"/>
      <c r="G43" s="527">
        <f t="shared" si="0"/>
        <v>0</v>
      </c>
      <c r="H43" s="528">
        <f>E43*G43</f>
        <v>0</v>
      </c>
      <c r="I43" s="529">
        <v>0.10743000000000001</v>
      </c>
      <c r="J43" s="529">
        <f>E43*I43</f>
        <v>0.53715</v>
      </c>
      <c r="K43" s="529">
        <v>0</v>
      </c>
      <c r="L43" s="529">
        <f>E43*K43</f>
        <v>0</v>
      </c>
      <c r="R43" s="522">
        <v>2</v>
      </c>
      <c r="AB43" s="496">
        <v>12</v>
      </c>
      <c r="AC43" s="496">
        <v>0</v>
      </c>
      <c r="AD43" s="496">
        <v>22</v>
      </c>
      <c r="BC43" s="496">
        <v>1</v>
      </c>
      <c r="BD43" s="496">
        <f>IF(BC43=1,H43,0)</f>
        <v>0</v>
      </c>
      <c r="BE43" s="496">
        <f>IF(BC43=2,H43,0)</f>
        <v>0</v>
      </c>
      <c r="BF43" s="496">
        <f>IF(BC43=3,H43,0)</f>
        <v>0</v>
      </c>
      <c r="BG43" s="496">
        <f>IF(BC43=4,H43,0)</f>
        <v>0</v>
      </c>
      <c r="BH43" s="496">
        <f>IF(BC43=5,H43,0)</f>
        <v>0</v>
      </c>
    </row>
    <row r="44" spans="1:60" ht="12.75">
      <c r="A44" s="523">
        <v>23</v>
      </c>
      <c r="B44" s="524" t="s">
        <v>894</v>
      </c>
      <c r="C44" s="525" t="s">
        <v>895</v>
      </c>
      <c r="D44" s="526" t="s">
        <v>567</v>
      </c>
      <c r="E44" s="527">
        <v>12</v>
      </c>
      <c r="F44" s="527"/>
      <c r="G44" s="527">
        <f t="shared" si="0"/>
        <v>0</v>
      </c>
      <c r="H44" s="528">
        <f>E44*G44</f>
        <v>0</v>
      </c>
      <c r="I44" s="529">
        <v>0</v>
      </c>
      <c r="J44" s="529">
        <f>E44*I44</f>
        <v>0</v>
      </c>
      <c r="K44" s="529">
        <v>0</v>
      </c>
      <c r="L44" s="529">
        <f>E44*K44</f>
        <v>0</v>
      </c>
      <c r="R44" s="522">
        <v>2</v>
      </c>
      <c r="AB44" s="496">
        <v>12</v>
      </c>
      <c r="AC44" s="496">
        <v>0</v>
      </c>
      <c r="AD44" s="496">
        <v>23</v>
      </c>
      <c r="BC44" s="496">
        <v>1</v>
      </c>
      <c r="BD44" s="496">
        <f>IF(BC44=1,H44,0)</f>
        <v>0</v>
      </c>
      <c r="BE44" s="496">
        <f>IF(BC44=2,H44,0)</f>
        <v>0</v>
      </c>
      <c r="BF44" s="496">
        <f>IF(BC44=3,H44,0)</f>
        <v>0</v>
      </c>
      <c r="BG44" s="496">
        <f>IF(BC44=4,H44,0)</f>
        <v>0</v>
      </c>
      <c r="BH44" s="496">
        <f>IF(BC44=5,H44,0)</f>
        <v>0</v>
      </c>
    </row>
    <row r="45" spans="1:60" ht="12.75">
      <c r="A45" s="523">
        <v>24</v>
      </c>
      <c r="B45" s="524" t="s">
        <v>896</v>
      </c>
      <c r="C45" s="525" t="s">
        <v>897</v>
      </c>
      <c r="D45" s="526" t="s">
        <v>567</v>
      </c>
      <c r="E45" s="527">
        <v>2</v>
      </c>
      <c r="F45" s="527"/>
      <c r="G45" s="527">
        <f t="shared" si="0"/>
        <v>0</v>
      </c>
      <c r="H45" s="528">
        <f>E45*G45</f>
        <v>0</v>
      </c>
      <c r="I45" s="529">
        <v>0.2</v>
      </c>
      <c r="J45" s="529">
        <f>E45*I45</f>
        <v>0.4</v>
      </c>
      <c r="K45" s="529">
        <v>0</v>
      </c>
      <c r="L45" s="529">
        <f>E45*K45</f>
        <v>0</v>
      </c>
      <c r="R45" s="522">
        <v>2</v>
      </c>
      <c r="AB45" s="496">
        <v>12</v>
      </c>
      <c r="AC45" s="496">
        <v>0</v>
      </c>
      <c r="AD45" s="496">
        <v>24</v>
      </c>
      <c r="BC45" s="496">
        <v>1</v>
      </c>
      <c r="BD45" s="496">
        <f>IF(BC45=1,H45,0)</f>
        <v>0</v>
      </c>
      <c r="BE45" s="496">
        <f>IF(BC45=2,H45,0)</f>
        <v>0</v>
      </c>
      <c r="BF45" s="496">
        <f>IF(BC45=3,H45,0)</f>
        <v>0</v>
      </c>
      <c r="BG45" s="496">
        <f>IF(BC45=4,H45,0)</f>
        <v>0</v>
      </c>
      <c r="BH45" s="496">
        <f>IF(BC45=5,H45,0)</f>
        <v>0</v>
      </c>
    </row>
    <row r="46" spans="1:60" ht="26.25">
      <c r="A46" s="523">
        <v>25</v>
      </c>
      <c r="B46" s="524" t="s">
        <v>898</v>
      </c>
      <c r="C46" s="525" t="s">
        <v>899</v>
      </c>
      <c r="D46" s="526" t="s">
        <v>338</v>
      </c>
      <c r="E46" s="527">
        <v>6</v>
      </c>
      <c r="F46" s="527"/>
      <c r="G46" s="527">
        <f t="shared" si="0"/>
        <v>0</v>
      </c>
      <c r="H46" s="528">
        <f>E46*G46</f>
        <v>0</v>
      </c>
      <c r="I46" s="529">
        <v>0.14565</v>
      </c>
      <c r="J46" s="529">
        <f>E46*I46</f>
        <v>0.8739</v>
      </c>
      <c r="K46" s="529">
        <v>0</v>
      </c>
      <c r="L46" s="529">
        <f>E46*K46</f>
        <v>0</v>
      </c>
      <c r="R46" s="522">
        <v>2</v>
      </c>
      <c r="AB46" s="496">
        <v>12</v>
      </c>
      <c r="AC46" s="496">
        <v>0</v>
      </c>
      <c r="AD46" s="496">
        <v>25</v>
      </c>
      <c r="BC46" s="496">
        <v>1</v>
      </c>
      <c r="BD46" s="496">
        <f>IF(BC46=1,H46,0)</f>
        <v>0</v>
      </c>
      <c r="BE46" s="496">
        <f>IF(BC46=2,H46,0)</f>
        <v>0</v>
      </c>
      <c r="BF46" s="496">
        <f>IF(BC46=3,H46,0)</f>
        <v>0</v>
      </c>
      <c r="BG46" s="496">
        <f>IF(BC46=4,H46,0)</f>
        <v>0</v>
      </c>
      <c r="BH46" s="496">
        <f>IF(BC46=5,H46,0)</f>
        <v>0</v>
      </c>
    </row>
    <row r="47" spans="1:60" ht="12.75">
      <c r="A47" s="537"/>
      <c r="B47" s="538" t="s">
        <v>884</v>
      </c>
      <c r="C47" s="539" t="str">
        <f>CONCATENATE(B42," ",C42)</f>
        <v>5 Komunikace</v>
      </c>
      <c r="D47" s="537"/>
      <c r="E47" s="540"/>
      <c r="F47" s="540"/>
      <c r="G47" s="527">
        <f t="shared" si="0"/>
        <v>0</v>
      </c>
      <c r="H47" s="541">
        <f>SUM(H42:H46)</f>
        <v>0</v>
      </c>
      <c r="I47" s="542"/>
      <c r="J47" s="543">
        <f>SUM(J42:J46)</f>
        <v>1.81105</v>
      </c>
      <c r="K47" s="542"/>
      <c r="L47" s="543">
        <f>SUM(L42:L46)</f>
        <v>0</v>
      </c>
      <c r="R47" s="522">
        <v>4</v>
      </c>
      <c r="BD47" s="544">
        <f>SUM(BD42:BD46)</f>
        <v>0</v>
      </c>
      <c r="BE47" s="544">
        <f>SUM(BE42:BE46)</f>
        <v>0</v>
      </c>
      <c r="BF47" s="544">
        <f>SUM(BF42:BF46)</f>
        <v>0</v>
      </c>
      <c r="BG47" s="544">
        <f>SUM(BG42:BG46)</f>
        <v>0</v>
      </c>
      <c r="BH47" s="544">
        <f>SUM(BH42:BH46)</f>
        <v>0</v>
      </c>
    </row>
    <row r="48" spans="1:18" ht="12.75">
      <c r="A48" s="515" t="s">
        <v>834</v>
      </c>
      <c r="B48" s="516" t="s">
        <v>174</v>
      </c>
      <c r="C48" s="517" t="s">
        <v>417</v>
      </c>
      <c r="D48" s="518"/>
      <c r="E48" s="519"/>
      <c r="F48" s="519"/>
      <c r="G48" s="527">
        <f t="shared" si="0"/>
        <v>0</v>
      </c>
      <c r="H48" s="520"/>
      <c r="I48" s="521"/>
      <c r="J48" s="521"/>
      <c r="K48" s="521"/>
      <c r="L48" s="521"/>
      <c r="R48" s="522">
        <v>1</v>
      </c>
    </row>
    <row r="49" spans="1:60" ht="12.75">
      <c r="A49" s="523">
        <v>26</v>
      </c>
      <c r="B49" s="524" t="s">
        <v>900</v>
      </c>
      <c r="C49" s="525" t="s">
        <v>901</v>
      </c>
      <c r="D49" s="526" t="s">
        <v>338</v>
      </c>
      <c r="E49" s="527">
        <v>28</v>
      </c>
      <c r="F49" s="527"/>
      <c r="G49" s="527">
        <f t="shared" si="0"/>
        <v>0</v>
      </c>
      <c r="H49" s="528">
        <f aca="true" t="shared" si="2" ref="H49:H54">E49*G49</f>
        <v>0</v>
      </c>
      <c r="I49" s="529">
        <v>0</v>
      </c>
      <c r="J49" s="529">
        <f aca="true" t="shared" si="3" ref="J49:J54">E49*I49</f>
        <v>0</v>
      </c>
      <c r="K49" s="529">
        <v>0</v>
      </c>
      <c r="L49" s="529">
        <f aca="true" t="shared" si="4" ref="L49:L54">E49*K49</f>
        <v>0</v>
      </c>
      <c r="R49" s="522">
        <v>2</v>
      </c>
      <c r="AB49" s="496">
        <v>12</v>
      </c>
      <c r="AC49" s="496">
        <v>0</v>
      </c>
      <c r="AD49" s="496">
        <v>26</v>
      </c>
      <c r="BC49" s="496">
        <v>1</v>
      </c>
      <c r="BD49" s="496">
        <f aca="true" t="shared" si="5" ref="BD49:BD54">IF(BC49=1,H49,0)</f>
        <v>0</v>
      </c>
      <c r="BE49" s="496">
        <f aca="true" t="shared" si="6" ref="BE49:BE54">IF(BC49=2,H49,0)</f>
        <v>0</v>
      </c>
      <c r="BF49" s="496">
        <f aca="true" t="shared" si="7" ref="BF49:BF54">IF(BC49=3,H49,0)</f>
        <v>0</v>
      </c>
      <c r="BG49" s="496">
        <f aca="true" t="shared" si="8" ref="BG49:BG54">IF(BC49=4,H49,0)</f>
        <v>0</v>
      </c>
      <c r="BH49" s="496">
        <f aca="true" t="shared" si="9" ref="BH49:BH54">IF(BC49=5,H49,0)</f>
        <v>0</v>
      </c>
    </row>
    <row r="50" spans="1:60" ht="12.75">
      <c r="A50" s="523">
        <v>27</v>
      </c>
      <c r="B50" s="524" t="s">
        <v>902</v>
      </c>
      <c r="C50" s="525" t="s">
        <v>903</v>
      </c>
      <c r="D50" s="526" t="s">
        <v>904</v>
      </c>
      <c r="E50" s="527">
        <v>1</v>
      </c>
      <c r="F50" s="527"/>
      <c r="G50" s="527">
        <f t="shared" si="0"/>
        <v>0</v>
      </c>
      <c r="H50" s="528">
        <f t="shared" si="2"/>
        <v>0</v>
      </c>
      <c r="I50" s="529">
        <v>0.00017000000000000004</v>
      </c>
      <c r="J50" s="529">
        <f t="shared" si="3"/>
        <v>0.00017000000000000004</v>
      </c>
      <c r="K50" s="529">
        <v>0</v>
      </c>
      <c r="L50" s="529">
        <f t="shared" si="4"/>
        <v>0</v>
      </c>
      <c r="R50" s="522">
        <v>2</v>
      </c>
      <c r="AB50" s="496">
        <v>12</v>
      </c>
      <c r="AC50" s="496">
        <v>0</v>
      </c>
      <c r="AD50" s="496">
        <v>27</v>
      </c>
      <c r="BC50" s="496">
        <v>1</v>
      </c>
      <c r="BD50" s="496">
        <f t="shared" si="5"/>
        <v>0</v>
      </c>
      <c r="BE50" s="496">
        <f t="shared" si="6"/>
        <v>0</v>
      </c>
      <c r="BF50" s="496">
        <f t="shared" si="7"/>
        <v>0</v>
      </c>
      <c r="BG50" s="496">
        <f t="shared" si="8"/>
        <v>0</v>
      </c>
      <c r="BH50" s="496">
        <f t="shared" si="9"/>
        <v>0</v>
      </c>
    </row>
    <row r="51" spans="1:60" ht="12.75">
      <c r="A51" s="523">
        <v>28</v>
      </c>
      <c r="B51" s="524" t="s">
        <v>905</v>
      </c>
      <c r="C51" s="525" t="s">
        <v>906</v>
      </c>
      <c r="D51" s="526" t="s">
        <v>386</v>
      </c>
      <c r="E51" s="527">
        <v>12</v>
      </c>
      <c r="F51" s="527"/>
      <c r="G51" s="527">
        <f t="shared" si="0"/>
        <v>0</v>
      </c>
      <c r="H51" s="528">
        <f t="shared" si="2"/>
        <v>0</v>
      </c>
      <c r="I51" s="529">
        <v>0.00936</v>
      </c>
      <c r="J51" s="529">
        <f t="shared" si="3"/>
        <v>0.11232</v>
      </c>
      <c r="K51" s="529">
        <v>0</v>
      </c>
      <c r="L51" s="529">
        <f t="shared" si="4"/>
        <v>0</v>
      </c>
      <c r="R51" s="522">
        <v>2</v>
      </c>
      <c r="AB51" s="496">
        <v>12</v>
      </c>
      <c r="AC51" s="496">
        <v>0</v>
      </c>
      <c r="AD51" s="496">
        <v>28</v>
      </c>
      <c r="BC51" s="496">
        <v>1</v>
      </c>
      <c r="BD51" s="496">
        <f t="shared" si="5"/>
        <v>0</v>
      </c>
      <c r="BE51" s="496">
        <f t="shared" si="6"/>
        <v>0</v>
      </c>
      <c r="BF51" s="496">
        <f t="shared" si="7"/>
        <v>0</v>
      </c>
      <c r="BG51" s="496">
        <f t="shared" si="8"/>
        <v>0</v>
      </c>
      <c r="BH51" s="496">
        <f t="shared" si="9"/>
        <v>0</v>
      </c>
    </row>
    <row r="52" spans="1:60" ht="12.75">
      <c r="A52" s="523">
        <v>29</v>
      </c>
      <c r="B52" s="524" t="s">
        <v>907</v>
      </c>
      <c r="C52" s="525" t="s">
        <v>908</v>
      </c>
      <c r="D52" s="526" t="s">
        <v>386</v>
      </c>
      <c r="E52" s="527">
        <v>12</v>
      </c>
      <c r="F52" s="527"/>
      <c r="G52" s="527">
        <f t="shared" si="0"/>
        <v>0</v>
      </c>
      <c r="H52" s="528">
        <f t="shared" si="2"/>
        <v>0</v>
      </c>
      <c r="I52" s="529">
        <v>0.14400000000000002</v>
      </c>
      <c r="J52" s="529">
        <f t="shared" si="3"/>
        <v>1.7280000000000002</v>
      </c>
      <c r="K52" s="529">
        <v>0</v>
      </c>
      <c r="L52" s="529">
        <f t="shared" si="4"/>
        <v>0</v>
      </c>
      <c r="R52" s="522">
        <v>2</v>
      </c>
      <c r="AB52" s="496">
        <v>12</v>
      </c>
      <c r="AC52" s="496">
        <v>1</v>
      </c>
      <c r="AD52" s="496">
        <v>29</v>
      </c>
      <c r="BC52" s="496">
        <v>1</v>
      </c>
      <c r="BD52" s="496">
        <f t="shared" si="5"/>
        <v>0</v>
      </c>
      <c r="BE52" s="496">
        <f t="shared" si="6"/>
        <v>0</v>
      </c>
      <c r="BF52" s="496">
        <f t="shared" si="7"/>
        <v>0</v>
      </c>
      <c r="BG52" s="496">
        <f t="shared" si="8"/>
        <v>0</v>
      </c>
      <c r="BH52" s="496">
        <f t="shared" si="9"/>
        <v>0</v>
      </c>
    </row>
    <row r="53" spans="1:60" ht="26.25">
      <c r="A53" s="523">
        <v>30</v>
      </c>
      <c r="B53" s="524" t="s">
        <v>909</v>
      </c>
      <c r="C53" s="525" t="s">
        <v>910</v>
      </c>
      <c r="D53" s="526" t="s">
        <v>338</v>
      </c>
      <c r="E53" s="527">
        <v>28</v>
      </c>
      <c r="F53" s="527"/>
      <c r="G53" s="527">
        <f t="shared" si="0"/>
        <v>0</v>
      </c>
      <c r="H53" s="528">
        <f t="shared" si="2"/>
        <v>0</v>
      </c>
      <c r="I53" s="529">
        <v>1E-05</v>
      </c>
      <c r="J53" s="529">
        <f t="shared" si="3"/>
        <v>0.00028000000000000003</v>
      </c>
      <c r="K53" s="529">
        <v>0</v>
      </c>
      <c r="L53" s="529">
        <f t="shared" si="4"/>
        <v>0</v>
      </c>
      <c r="R53" s="522">
        <v>2</v>
      </c>
      <c r="AB53" s="496">
        <v>12</v>
      </c>
      <c r="AC53" s="496">
        <v>0</v>
      </c>
      <c r="AD53" s="496">
        <v>30</v>
      </c>
      <c r="BC53" s="496">
        <v>1</v>
      </c>
      <c r="BD53" s="496">
        <f t="shared" si="5"/>
        <v>0</v>
      </c>
      <c r="BE53" s="496">
        <f t="shared" si="6"/>
        <v>0</v>
      </c>
      <c r="BF53" s="496">
        <f t="shared" si="7"/>
        <v>0</v>
      </c>
      <c r="BG53" s="496">
        <f t="shared" si="8"/>
        <v>0</v>
      </c>
      <c r="BH53" s="496">
        <f t="shared" si="9"/>
        <v>0</v>
      </c>
    </row>
    <row r="54" spans="1:60" ht="26.25">
      <c r="A54" s="523">
        <v>31</v>
      </c>
      <c r="B54" s="524" t="s">
        <v>911</v>
      </c>
      <c r="C54" s="525" t="s">
        <v>912</v>
      </c>
      <c r="D54" s="526" t="s">
        <v>386</v>
      </c>
      <c r="E54" s="527">
        <v>28.84</v>
      </c>
      <c r="F54" s="527"/>
      <c r="G54" s="527">
        <f t="shared" si="0"/>
        <v>0</v>
      </c>
      <c r="H54" s="528">
        <f t="shared" si="2"/>
        <v>0</v>
      </c>
      <c r="I54" s="529">
        <v>0.020500000000000004</v>
      </c>
      <c r="J54" s="529">
        <f t="shared" si="3"/>
        <v>0.5912200000000001</v>
      </c>
      <c r="K54" s="529">
        <v>0</v>
      </c>
      <c r="L54" s="529">
        <f t="shared" si="4"/>
        <v>0</v>
      </c>
      <c r="R54" s="522">
        <v>2</v>
      </c>
      <c r="AB54" s="496">
        <v>12</v>
      </c>
      <c r="AC54" s="496">
        <v>1</v>
      </c>
      <c r="AD54" s="496">
        <v>31</v>
      </c>
      <c r="BC54" s="496">
        <v>1</v>
      </c>
      <c r="BD54" s="496">
        <f t="shared" si="5"/>
        <v>0</v>
      </c>
      <c r="BE54" s="496">
        <f t="shared" si="6"/>
        <v>0</v>
      </c>
      <c r="BF54" s="496">
        <f t="shared" si="7"/>
        <v>0</v>
      </c>
      <c r="BG54" s="496">
        <f t="shared" si="8"/>
        <v>0</v>
      </c>
      <c r="BH54" s="496">
        <f t="shared" si="9"/>
        <v>0</v>
      </c>
    </row>
    <row r="55" spans="1:18" ht="12.75" customHeight="1">
      <c r="A55" s="530"/>
      <c r="B55" s="531"/>
      <c r="C55" s="532" t="s">
        <v>913</v>
      </c>
      <c r="D55" s="532"/>
      <c r="E55" s="533">
        <v>28.84</v>
      </c>
      <c r="F55" s="534"/>
      <c r="G55" s="527">
        <f t="shared" si="0"/>
        <v>0</v>
      </c>
      <c r="H55" s="528" t="s">
        <v>811</v>
      </c>
      <c r="I55" s="535"/>
      <c r="J55" s="535"/>
      <c r="K55" s="535"/>
      <c r="L55" s="535"/>
      <c r="N55" s="496" t="s">
        <v>913</v>
      </c>
      <c r="P55" s="522"/>
      <c r="R55" s="522"/>
    </row>
    <row r="56" spans="1:60" ht="12.75">
      <c r="A56" s="523">
        <v>32</v>
      </c>
      <c r="B56" s="524" t="s">
        <v>914</v>
      </c>
      <c r="C56" s="525" t="s">
        <v>915</v>
      </c>
      <c r="D56" s="526" t="s">
        <v>386</v>
      </c>
      <c r="E56" s="527">
        <v>14</v>
      </c>
      <c r="F56" s="527"/>
      <c r="G56" s="527">
        <f t="shared" si="0"/>
        <v>0</v>
      </c>
      <c r="H56" s="528">
        <f aca="true" t="shared" si="10" ref="H56:H67">E56*G56</f>
        <v>0</v>
      </c>
      <c r="I56" s="529">
        <v>2E-05</v>
      </c>
      <c r="J56" s="529">
        <f aca="true" t="shared" si="11" ref="J56:J67">E56*I56</f>
        <v>0.00028000000000000003</v>
      </c>
      <c r="K56" s="529">
        <v>0</v>
      </c>
      <c r="L56" s="529">
        <f aca="true" t="shared" si="12" ref="L56:L67">E56*K56</f>
        <v>0</v>
      </c>
      <c r="R56" s="522">
        <v>2</v>
      </c>
      <c r="AB56" s="496">
        <v>12</v>
      </c>
      <c r="AC56" s="496">
        <v>0</v>
      </c>
      <c r="AD56" s="496">
        <v>32</v>
      </c>
      <c r="BC56" s="496">
        <v>1</v>
      </c>
      <c r="BD56" s="496">
        <f aca="true" t="shared" si="13" ref="BD56:BD67">IF(BC56=1,H56,0)</f>
        <v>0</v>
      </c>
      <c r="BE56" s="496">
        <f aca="true" t="shared" si="14" ref="BE56:BE67">IF(BC56=2,H56,0)</f>
        <v>0</v>
      </c>
      <c r="BF56" s="496">
        <f aca="true" t="shared" si="15" ref="BF56:BF67">IF(BC56=3,H56,0)</f>
        <v>0</v>
      </c>
      <c r="BG56" s="496">
        <f aca="true" t="shared" si="16" ref="BG56:BG67">IF(BC56=4,H56,0)</f>
        <v>0</v>
      </c>
      <c r="BH56" s="496">
        <f aca="true" t="shared" si="17" ref="BH56:BH67">IF(BC56=5,H56,0)</f>
        <v>0</v>
      </c>
    </row>
    <row r="57" spans="1:60" ht="12.75">
      <c r="A57" s="523">
        <v>33</v>
      </c>
      <c r="B57" s="524" t="s">
        <v>916</v>
      </c>
      <c r="C57" s="525" t="s">
        <v>917</v>
      </c>
      <c r="D57" s="526" t="s">
        <v>386</v>
      </c>
      <c r="E57" s="527">
        <v>14</v>
      </c>
      <c r="F57" s="527"/>
      <c r="G57" s="527">
        <f t="shared" si="0"/>
        <v>0</v>
      </c>
      <c r="H57" s="528">
        <f t="shared" si="10"/>
        <v>0</v>
      </c>
      <c r="I57" s="529">
        <v>0.00127</v>
      </c>
      <c r="J57" s="529">
        <f t="shared" si="11"/>
        <v>0.01778</v>
      </c>
      <c r="K57" s="529">
        <v>0</v>
      </c>
      <c r="L57" s="529">
        <f t="shared" si="12"/>
        <v>0</v>
      </c>
      <c r="R57" s="522">
        <v>2</v>
      </c>
      <c r="AB57" s="496">
        <v>12</v>
      </c>
      <c r="AC57" s="496">
        <v>1</v>
      </c>
      <c r="AD57" s="496">
        <v>33</v>
      </c>
      <c r="BC57" s="496">
        <v>1</v>
      </c>
      <c r="BD57" s="496">
        <f t="shared" si="13"/>
        <v>0</v>
      </c>
      <c r="BE57" s="496">
        <f t="shared" si="14"/>
        <v>0</v>
      </c>
      <c r="BF57" s="496">
        <f t="shared" si="15"/>
        <v>0</v>
      </c>
      <c r="BG57" s="496">
        <f t="shared" si="16"/>
        <v>0</v>
      </c>
      <c r="BH57" s="496">
        <f t="shared" si="17"/>
        <v>0</v>
      </c>
    </row>
    <row r="58" spans="1:60" ht="12.75">
      <c r="A58" s="523">
        <v>34</v>
      </c>
      <c r="B58" s="524" t="s">
        <v>918</v>
      </c>
      <c r="C58" s="525" t="s">
        <v>919</v>
      </c>
      <c r="D58" s="526" t="s">
        <v>386</v>
      </c>
      <c r="E58" s="527">
        <v>12</v>
      </c>
      <c r="F58" s="527"/>
      <c r="G58" s="527">
        <f t="shared" si="0"/>
        <v>0</v>
      </c>
      <c r="H58" s="528">
        <f t="shared" si="10"/>
        <v>0</v>
      </c>
      <c r="I58" s="529">
        <v>0.34090000000000004</v>
      </c>
      <c r="J58" s="529">
        <f t="shared" si="11"/>
        <v>4.090800000000001</v>
      </c>
      <c r="K58" s="529">
        <v>0</v>
      </c>
      <c r="L58" s="529">
        <f t="shared" si="12"/>
        <v>0</v>
      </c>
      <c r="R58" s="522">
        <v>2</v>
      </c>
      <c r="AB58" s="496">
        <v>12</v>
      </c>
      <c r="AC58" s="496">
        <v>0</v>
      </c>
      <c r="AD58" s="496">
        <v>34</v>
      </c>
      <c r="BC58" s="496">
        <v>1</v>
      </c>
      <c r="BD58" s="496">
        <f t="shared" si="13"/>
        <v>0</v>
      </c>
      <c r="BE58" s="496">
        <f t="shared" si="14"/>
        <v>0</v>
      </c>
      <c r="BF58" s="496">
        <f t="shared" si="15"/>
        <v>0</v>
      </c>
      <c r="BG58" s="496">
        <f t="shared" si="16"/>
        <v>0</v>
      </c>
      <c r="BH58" s="496">
        <f t="shared" si="17"/>
        <v>0</v>
      </c>
    </row>
    <row r="59" spans="1:60" ht="12.75">
      <c r="A59" s="523">
        <v>35</v>
      </c>
      <c r="B59" s="524" t="s">
        <v>920</v>
      </c>
      <c r="C59" s="525" t="s">
        <v>921</v>
      </c>
      <c r="D59" s="526" t="s">
        <v>844</v>
      </c>
      <c r="E59" s="527">
        <v>12.12</v>
      </c>
      <c r="F59" s="527"/>
      <c r="G59" s="527">
        <f t="shared" si="0"/>
        <v>0</v>
      </c>
      <c r="H59" s="528">
        <f t="shared" si="10"/>
        <v>0</v>
      </c>
      <c r="I59" s="529">
        <v>0.30000000000000004</v>
      </c>
      <c r="J59" s="529">
        <f t="shared" si="11"/>
        <v>3.636</v>
      </c>
      <c r="K59" s="529">
        <v>0</v>
      </c>
      <c r="L59" s="529">
        <f t="shared" si="12"/>
        <v>0</v>
      </c>
      <c r="R59" s="522">
        <v>2</v>
      </c>
      <c r="AB59" s="496">
        <v>12</v>
      </c>
      <c r="AC59" s="496">
        <v>1</v>
      </c>
      <c r="AD59" s="496">
        <v>35</v>
      </c>
      <c r="BC59" s="496">
        <v>1</v>
      </c>
      <c r="BD59" s="496">
        <f t="shared" si="13"/>
        <v>0</v>
      </c>
      <c r="BE59" s="496">
        <f t="shared" si="14"/>
        <v>0</v>
      </c>
      <c r="BF59" s="496">
        <f t="shared" si="15"/>
        <v>0</v>
      </c>
      <c r="BG59" s="496">
        <f t="shared" si="16"/>
        <v>0</v>
      </c>
      <c r="BH59" s="496">
        <f t="shared" si="17"/>
        <v>0</v>
      </c>
    </row>
    <row r="60" spans="1:60" ht="39">
      <c r="A60" s="523">
        <v>36</v>
      </c>
      <c r="B60" s="524" t="s">
        <v>922</v>
      </c>
      <c r="C60" s="525" t="s">
        <v>923</v>
      </c>
      <c r="D60" s="526" t="s">
        <v>386</v>
      </c>
      <c r="E60" s="527">
        <v>1</v>
      </c>
      <c r="F60" s="527"/>
      <c r="G60" s="527">
        <f t="shared" si="0"/>
        <v>0</v>
      </c>
      <c r="H60" s="528">
        <f t="shared" si="10"/>
        <v>0</v>
      </c>
      <c r="I60" s="529">
        <v>2.48163</v>
      </c>
      <c r="J60" s="529">
        <f t="shared" si="11"/>
        <v>2.48163</v>
      </c>
      <c r="K60" s="529">
        <v>0</v>
      </c>
      <c r="L60" s="529">
        <f t="shared" si="12"/>
        <v>0</v>
      </c>
      <c r="R60" s="522">
        <v>2</v>
      </c>
      <c r="AB60" s="496">
        <v>12</v>
      </c>
      <c r="AC60" s="496">
        <v>0</v>
      </c>
      <c r="AD60" s="496">
        <v>36</v>
      </c>
      <c r="BC60" s="496">
        <v>1</v>
      </c>
      <c r="BD60" s="496">
        <f t="shared" si="13"/>
        <v>0</v>
      </c>
      <c r="BE60" s="496">
        <f t="shared" si="14"/>
        <v>0</v>
      </c>
      <c r="BF60" s="496">
        <f t="shared" si="15"/>
        <v>0</v>
      </c>
      <c r="BG60" s="496">
        <f t="shared" si="16"/>
        <v>0</v>
      </c>
      <c r="BH60" s="496">
        <f t="shared" si="17"/>
        <v>0</v>
      </c>
    </row>
    <row r="61" spans="1:60" ht="12.75">
      <c r="A61" s="523">
        <v>37</v>
      </c>
      <c r="B61" s="524" t="s">
        <v>924</v>
      </c>
      <c r="C61" s="525" t="s">
        <v>925</v>
      </c>
      <c r="D61" s="526" t="s">
        <v>386</v>
      </c>
      <c r="E61" s="527">
        <v>14</v>
      </c>
      <c r="F61" s="527"/>
      <c r="G61" s="527">
        <f t="shared" si="0"/>
        <v>0</v>
      </c>
      <c r="H61" s="528">
        <f t="shared" si="10"/>
        <v>0</v>
      </c>
      <c r="I61" s="529">
        <v>0</v>
      </c>
      <c r="J61" s="529">
        <f t="shared" si="11"/>
        <v>0</v>
      </c>
      <c r="K61" s="529">
        <v>0</v>
      </c>
      <c r="L61" s="529">
        <f t="shared" si="12"/>
        <v>0</v>
      </c>
      <c r="R61" s="522">
        <v>2</v>
      </c>
      <c r="AB61" s="496">
        <v>12</v>
      </c>
      <c r="AC61" s="496">
        <v>1</v>
      </c>
      <c r="AD61" s="496">
        <v>37</v>
      </c>
      <c r="BC61" s="496">
        <v>1</v>
      </c>
      <c r="BD61" s="496">
        <f t="shared" si="13"/>
        <v>0</v>
      </c>
      <c r="BE61" s="496">
        <f t="shared" si="14"/>
        <v>0</v>
      </c>
      <c r="BF61" s="496">
        <f t="shared" si="15"/>
        <v>0</v>
      </c>
      <c r="BG61" s="496">
        <f t="shared" si="16"/>
        <v>0</v>
      </c>
      <c r="BH61" s="496">
        <f t="shared" si="17"/>
        <v>0</v>
      </c>
    </row>
    <row r="62" spans="1:60" ht="12.75">
      <c r="A62" s="523">
        <v>38</v>
      </c>
      <c r="B62" s="524" t="s">
        <v>926</v>
      </c>
      <c r="C62" s="525" t="s">
        <v>927</v>
      </c>
      <c r="D62" s="526" t="s">
        <v>386</v>
      </c>
      <c r="E62" s="527">
        <v>14</v>
      </c>
      <c r="F62" s="527"/>
      <c r="G62" s="527">
        <f t="shared" si="0"/>
        <v>0</v>
      </c>
      <c r="H62" s="528">
        <f t="shared" si="10"/>
        <v>0</v>
      </c>
      <c r="I62" s="529">
        <v>0</v>
      </c>
      <c r="J62" s="529">
        <f t="shared" si="11"/>
        <v>0</v>
      </c>
      <c r="K62" s="529">
        <v>0</v>
      </c>
      <c r="L62" s="529">
        <f t="shared" si="12"/>
        <v>0</v>
      </c>
      <c r="R62" s="522">
        <v>2</v>
      </c>
      <c r="AB62" s="496">
        <v>12</v>
      </c>
      <c r="AC62" s="496">
        <v>0</v>
      </c>
      <c r="AD62" s="496">
        <v>38</v>
      </c>
      <c r="BC62" s="496">
        <v>1</v>
      </c>
      <c r="BD62" s="496">
        <f t="shared" si="13"/>
        <v>0</v>
      </c>
      <c r="BE62" s="496">
        <f t="shared" si="14"/>
        <v>0</v>
      </c>
      <c r="BF62" s="496">
        <f t="shared" si="15"/>
        <v>0</v>
      </c>
      <c r="BG62" s="496">
        <f t="shared" si="16"/>
        <v>0</v>
      </c>
      <c r="BH62" s="496">
        <f t="shared" si="17"/>
        <v>0</v>
      </c>
    </row>
    <row r="63" spans="1:60" ht="12.75">
      <c r="A63" s="523">
        <v>39</v>
      </c>
      <c r="B63" s="524" t="s">
        <v>928</v>
      </c>
      <c r="C63" s="525" t="s">
        <v>929</v>
      </c>
      <c r="D63" s="526" t="s">
        <v>386</v>
      </c>
      <c r="E63" s="527">
        <v>1</v>
      </c>
      <c r="F63" s="527"/>
      <c r="G63" s="527">
        <f t="shared" si="0"/>
        <v>0</v>
      </c>
      <c r="H63" s="528">
        <f t="shared" si="10"/>
        <v>0</v>
      </c>
      <c r="I63" s="529">
        <v>0.00277</v>
      </c>
      <c r="J63" s="529">
        <f t="shared" si="11"/>
        <v>0.00277</v>
      </c>
      <c r="K63" s="529">
        <v>0</v>
      </c>
      <c r="L63" s="529">
        <f t="shared" si="12"/>
        <v>0</v>
      </c>
      <c r="R63" s="522">
        <v>2</v>
      </c>
      <c r="AB63" s="496">
        <v>12</v>
      </c>
      <c r="AC63" s="496">
        <v>0</v>
      </c>
      <c r="AD63" s="496">
        <v>39</v>
      </c>
      <c r="BC63" s="496">
        <v>1</v>
      </c>
      <c r="BD63" s="496">
        <f t="shared" si="13"/>
        <v>0</v>
      </c>
      <c r="BE63" s="496">
        <f t="shared" si="14"/>
        <v>0</v>
      </c>
      <c r="BF63" s="496">
        <f t="shared" si="15"/>
        <v>0</v>
      </c>
      <c r="BG63" s="496">
        <f t="shared" si="16"/>
        <v>0</v>
      </c>
      <c r="BH63" s="496">
        <f t="shared" si="17"/>
        <v>0</v>
      </c>
    </row>
    <row r="64" spans="1:60" ht="12.75">
      <c r="A64" s="523">
        <v>40</v>
      </c>
      <c r="B64" s="524" t="s">
        <v>930</v>
      </c>
      <c r="C64" s="525" t="s">
        <v>931</v>
      </c>
      <c r="D64" s="526" t="s">
        <v>386</v>
      </c>
      <c r="E64" s="527">
        <v>1</v>
      </c>
      <c r="F64" s="527"/>
      <c r="G64" s="527">
        <f t="shared" si="0"/>
        <v>0</v>
      </c>
      <c r="H64" s="528">
        <f t="shared" si="10"/>
        <v>0</v>
      </c>
      <c r="I64" s="529">
        <v>0.00011000000000000002</v>
      </c>
      <c r="J64" s="529">
        <f t="shared" si="11"/>
        <v>0.00011000000000000002</v>
      </c>
      <c r="K64" s="529">
        <v>0</v>
      </c>
      <c r="L64" s="529">
        <f t="shared" si="12"/>
        <v>0</v>
      </c>
      <c r="R64" s="522">
        <v>2</v>
      </c>
      <c r="AB64" s="496">
        <v>12</v>
      </c>
      <c r="AC64" s="496">
        <v>0</v>
      </c>
      <c r="AD64" s="496">
        <v>40</v>
      </c>
      <c r="BC64" s="496">
        <v>1</v>
      </c>
      <c r="BD64" s="496">
        <f t="shared" si="13"/>
        <v>0</v>
      </c>
      <c r="BE64" s="496">
        <f t="shared" si="14"/>
        <v>0</v>
      </c>
      <c r="BF64" s="496">
        <f t="shared" si="15"/>
        <v>0</v>
      </c>
      <c r="BG64" s="496">
        <f t="shared" si="16"/>
        <v>0</v>
      </c>
      <c r="BH64" s="496">
        <f t="shared" si="17"/>
        <v>0</v>
      </c>
    </row>
    <row r="65" spans="1:60" ht="26.25">
      <c r="A65" s="523">
        <v>41</v>
      </c>
      <c r="B65" s="524" t="s">
        <v>932</v>
      </c>
      <c r="C65" s="525" t="s">
        <v>933</v>
      </c>
      <c r="D65" s="526" t="s">
        <v>386</v>
      </c>
      <c r="E65" s="527">
        <v>1</v>
      </c>
      <c r="F65" s="527"/>
      <c r="G65" s="527">
        <f t="shared" si="0"/>
        <v>0</v>
      </c>
      <c r="H65" s="528">
        <f t="shared" si="10"/>
        <v>0</v>
      </c>
      <c r="I65" s="529">
        <v>0.039</v>
      </c>
      <c r="J65" s="529">
        <f t="shared" si="11"/>
        <v>0.039</v>
      </c>
      <c r="K65" s="529">
        <v>0</v>
      </c>
      <c r="L65" s="529">
        <f t="shared" si="12"/>
        <v>0</v>
      </c>
      <c r="R65" s="522">
        <v>2</v>
      </c>
      <c r="AB65" s="496">
        <v>12</v>
      </c>
      <c r="AC65" s="496">
        <v>1</v>
      </c>
      <c r="AD65" s="496">
        <v>41</v>
      </c>
      <c r="BC65" s="496">
        <v>1</v>
      </c>
      <c r="BD65" s="496">
        <f t="shared" si="13"/>
        <v>0</v>
      </c>
      <c r="BE65" s="496">
        <f t="shared" si="14"/>
        <v>0</v>
      </c>
      <c r="BF65" s="496">
        <f t="shared" si="15"/>
        <v>0</v>
      </c>
      <c r="BG65" s="496">
        <f t="shared" si="16"/>
        <v>0</v>
      </c>
      <c r="BH65" s="496">
        <f t="shared" si="17"/>
        <v>0</v>
      </c>
    </row>
    <row r="66" spans="1:60" ht="12.75">
      <c r="A66" s="523">
        <v>42</v>
      </c>
      <c r="B66" s="524" t="s">
        <v>934</v>
      </c>
      <c r="C66" s="525" t="s">
        <v>935</v>
      </c>
      <c r="D66" s="526" t="s">
        <v>386</v>
      </c>
      <c r="E66" s="527">
        <v>1</v>
      </c>
      <c r="F66" s="527"/>
      <c r="G66" s="527">
        <f t="shared" si="0"/>
        <v>0</v>
      </c>
      <c r="H66" s="528">
        <f t="shared" si="10"/>
        <v>0</v>
      </c>
      <c r="I66" s="529">
        <v>0.29823000000000005</v>
      </c>
      <c r="J66" s="529">
        <f t="shared" si="11"/>
        <v>0.29823000000000005</v>
      </c>
      <c r="K66" s="529">
        <v>0</v>
      </c>
      <c r="L66" s="529">
        <f t="shared" si="12"/>
        <v>0</v>
      </c>
      <c r="R66" s="522">
        <v>2</v>
      </c>
      <c r="AB66" s="496">
        <v>12</v>
      </c>
      <c r="AC66" s="496">
        <v>0</v>
      </c>
      <c r="AD66" s="496">
        <v>42</v>
      </c>
      <c r="BC66" s="496">
        <v>1</v>
      </c>
      <c r="BD66" s="496">
        <f t="shared" si="13"/>
        <v>0</v>
      </c>
      <c r="BE66" s="496">
        <f t="shared" si="14"/>
        <v>0</v>
      </c>
      <c r="BF66" s="496">
        <f t="shared" si="15"/>
        <v>0</v>
      </c>
      <c r="BG66" s="496">
        <f t="shared" si="16"/>
        <v>0</v>
      </c>
      <c r="BH66" s="496">
        <f t="shared" si="17"/>
        <v>0</v>
      </c>
    </row>
    <row r="67" spans="1:60" ht="12.75">
      <c r="A67" s="523">
        <v>43</v>
      </c>
      <c r="B67" s="524" t="s">
        <v>936</v>
      </c>
      <c r="C67" s="525" t="s">
        <v>937</v>
      </c>
      <c r="D67" s="526" t="s">
        <v>386</v>
      </c>
      <c r="E67" s="527">
        <v>1</v>
      </c>
      <c r="F67" s="527"/>
      <c r="G67" s="527">
        <f t="shared" si="0"/>
        <v>0</v>
      </c>
      <c r="H67" s="528">
        <f t="shared" si="10"/>
        <v>0</v>
      </c>
      <c r="I67" s="529">
        <v>0.013999999999999999</v>
      </c>
      <c r="J67" s="529">
        <f t="shared" si="11"/>
        <v>0.013999999999999999</v>
      </c>
      <c r="K67" s="529">
        <v>0</v>
      </c>
      <c r="L67" s="529">
        <f t="shared" si="12"/>
        <v>0</v>
      </c>
      <c r="R67" s="522">
        <v>2</v>
      </c>
      <c r="AB67" s="496">
        <v>12</v>
      </c>
      <c r="AC67" s="496">
        <v>1</v>
      </c>
      <c r="AD67" s="496">
        <v>43</v>
      </c>
      <c r="BC67" s="496">
        <v>1</v>
      </c>
      <c r="BD67" s="496">
        <f t="shared" si="13"/>
        <v>0</v>
      </c>
      <c r="BE67" s="496">
        <f t="shared" si="14"/>
        <v>0</v>
      </c>
      <c r="BF67" s="496">
        <f t="shared" si="15"/>
        <v>0</v>
      </c>
      <c r="BG67" s="496">
        <f t="shared" si="16"/>
        <v>0</v>
      </c>
      <c r="BH67" s="496">
        <f t="shared" si="17"/>
        <v>0</v>
      </c>
    </row>
    <row r="68" spans="1:60" ht="12.75">
      <c r="A68" s="537"/>
      <c r="B68" s="538" t="s">
        <v>884</v>
      </c>
      <c r="C68" s="539" t="str">
        <f>CONCATENATE(B48," ",C48)</f>
        <v>8 Trubní vedení</v>
      </c>
      <c r="D68" s="537"/>
      <c r="E68" s="540"/>
      <c r="F68" s="540"/>
      <c r="G68" s="527">
        <f t="shared" si="0"/>
        <v>0</v>
      </c>
      <c r="H68" s="541">
        <f>SUM(H48:H67)</f>
        <v>0</v>
      </c>
      <c r="I68" s="542"/>
      <c r="J68" s="543">
        <f>SUM(J48:J67)</f>
        <v>13.01259</v>
      </c>
      <c r="K68" s="542"/>
      <c r="L68" s="543">
        <f>SUM(L48:L67)</f>
        <v>0</v>
      </c>
      <c r="R68" s="522">
        <v>4</v>
      </c>
      <c r="BD68" s="544">
        <f>SUM(BD48:BD67)</f>
        <v>0</v>
      </c>
      <c r="BE68" s="544">
        <f>SUM(BE48:BE67)</f>
        <v>0</v>
      </c>
      <c r="BF68" s="544">
        <f>SUM(BF48:BF67)</f>
        <v>0</v>
      </c>
      <c r="BG68" s="544">
        <f>SUM(BG48:BG67)</f>
        <v>0</v>
      </c>
      <c r="BH68" s="544">
        <f>SUM(BH48:BH67)</f>
        <v>0</v>
      </c>
    </row>
    <row r="69" spans="1:18" ht="12.75">
      <c r="A69" s="515" t="s">
        <v>834</v>
      </c>
      <c r="B69" s="516" t="s">
        <v>938</v>
      </c>
      <c r="C69" s="517" t="s">
        <v>939</v>
      </c>
      <c r="D69" s="518"/>
      <c r="E69" s="519"/>
      <c r="F69" s="519"/>
      <c r="G69" s="527">
        <f t="shared" si="0"/>
        <v>0</v>
      </c>
      <c r="H69" s="520"/>
      <c r="I69" s="521"/>
      <c r="J69" s="521"/>
      <c r="K69" s="521"/>
      <c r="L69" s="521"/>
      <c r="R69" s="522">
        <v>1</v>
      </c>
    </row>
    <row r="70" spans="1:60" ht="12.75">
      <c r="A70" s="523">
        <v>44</v>
      </c>
      <c r="B70" s="524" t="s">
        <v>940</v>
      </c>
      <c r="C70" s="525" t="s">
        <v>941</v>
      </c>
      <c r="D70" s="526" t="s">
        <v>203</v>
      </c>
      <c r="E70" s="527">
        <v>13.01</v>
      </c>
      <c r="F70" s="527"/>
      <c r="G70" s="527">
        <f t="shared" si="0"/>
        <v>0</v>
      </c>
      <c r="H70" s="528">
        <f>E70*G70</f>
        <v>0</v>
      </c>
      <c r="I70" s="529">
        <v>0</v>
      </c>
      <c r="J70" s="529">
        <f>E70*I70</f>
        <v>0</v>
      </c>
      <c r="K70" s="529">
        <v>0</v>
      </c>
      <c r="L70" s="529">
        <f>E70*K70</f>
        <v>0</v>
      </c>
      <c r="R70" s="522">
        <v>2</v>
      </c>
      <c r="AB70" s="496">
        <v>12</v>
      </c>
      <c r="AC70" s="496">
        <v>0</v>
      </c>
      <c r="AD70" s="496">
        <v>44</v>
      </c>
      <c r="BC70" s="496">
        <v>1</v>
      </c>
      <c r="BD70" s="496">
        <f>IF(BC70=1,H70,0)</f>
        <v>0</v>
      </c>
      <c r="BE70" s="496">
        <f>IF(BC70=2,H70,0)</f>
        <v>0</v>
      </c>
      <c r="BF70" s="496">
        <f>IF(BC70=3,H70,0)</f>
        <v>0</v>
      </c>
      <c r="BG70" s="496">
        <f>IF(BC70=4,H70,0)</f>
        <v>0</v>
      </c>
      <c r="BH70" s="496">
        <f>IF(BC70=5,H70,0)</f>
        <v>0</v>
      </c>
    </row>
    <row r="71" spans="1:60" ht="12.75">
      <c r="A71" s="523">
        <v>45</v>
      </c>
      <c r="B71" s="524" t="s">
        <v>942</v>
      </c>
      <c r="C71" s="525" t="s">
        <v>943</v>
      </c>
      <c r="D71" s="526" t="s">
        <v>203</v>
      </c>
      <c r="E71" s="527">
        <v>110.34</v>
      </c>
      <c r="F71" s="527"/>
      <c r="G71" s="527">
        <f t="shared" si="0"/>
        <v>0</v>
      </c>
      <c r="H71" s="528">
        <f>E71*G71</f>
        <v>0</v>
      </c>
      <c r="I71" s="529">
        <v>0</v>
      </c>
      <c r="J71" s="529">
        <f>E71*I71</f>
        <v>0</v>
      </c>
      <c r="K71" s="529">
        <v>0</v>
      </c>
      <c r="L71" s="529">
        <f>E71*K71</f>
        <v>0</v>
      </c>
      <c r="R71" s="522">
        <v>2</v>
      </c>
      <c r="AB71" s="496">
        <v>12</v>
      </c>
      <c r="AC71" s="496">
        <v>0</v>
      </c>
      <c r="AD71" s="496">
        <v>45</v>
      </c>
      <c r="BC71" s="496">
        <v>1</v>
      </c>
      <c r="BD71" s="496">
        <f>IF(BC71=1,H71,0)</f>
        <v>0</v>
      </c>
      <c r="BE71" s="496">
        <f>IF(BC71=2,H71,0)</f>
        <v>0</v>
      </c>
      <c r="BF71" s="496">
        <f>IF(BC71=3,H71,0)</f>
        <v>0</v>
      </c>
      <c r="BG71" s="496">
        <f>IF(BC71=4,H71,0)</f>
        <v>0</v>
      </c>
      <c r="BH71" s="496">
        <f>IF(BC71=5,H71,0)</f>
        <v>0</v>
      </c>
    </row>
    <row r="72" spans="1:18" ht="12.75" customHeight="1">
      <c r="A72" s="530"/>
      <c r="B72" s="531"/>
      <c r="C72" s="532" t="s">
        <v>944</v>
      </c>
      <c r="D72" s="532"/>
      <c r="E72" s="533">
        <v>110.34</v>
      </c>
      <c r="F72" s="534"/>
      <c r="G72" s="534"/>
      <c r="H72" s="536"/>
      <c r="I72" s="535"/>
      <c r="J72" s="535"/>
      <c r="K72" s="535"/>
      <c r="L72" s="535"/>
      <c r="N72" s="496" t="s">
        <v>944</v>
      </c>
      <c r="P72" s="522"/>
      <c r="R72" s="522"/>
    </row>
    <row r="73" spans="1:60" ht="12.75">
      <c r="A73" s="537"/>
      <c r="B73" s="538" t="s">
        <v>884</v>
      </c>
      <c r="C73" s="539" t="str">
        <f>CONCATENATE(B69," ",C69)</f>
        <v>99 Staveništní přesun hmot</v>
      </c>
      <c r="D73" s="537"/>
      <c r="E73" s="540"/>
      <c r="F73" s="540"/>
      <c r="G73" s="540"/>
      <c r="H73" s="541">
        <f>SUM(H69:H72)</f>
        <v>0</v>
      </c>
      <c r="I73" s="542"/>
      <c r="J73" s="543">
        <f>SUM(J69:J72)</f>
        <v>0</v>
      </c>
      <c r="K73" s="542"/>
      <c r="L73" s="543">
        <f>SUM(L69:L72)</f>
        <v>0</v>
      </c>
      <c r="R73" s="522">
        <v>4</v>
      </c>
      <c r="BD73" s="544">
        <f>SUM(BD69:BD72)</f>
        <v>0</v>
      </c>
      <c r="BE73" s="544">
        <f>SUM(BE69:BE72)</f>
        <v>0</v>
      </c>
      <c r="BF73" s="544">
        <f>SUM(BF69:BF72)</f>
        <v>0</v>
      </c>
      <c r="BG73" s="544">
        <f>SUM(BG69:BG72)</f>
        <v>0</v>
      </c>
      <c r="BH73" s="544">
        <f>SUM(BH69:BH72)</f>
        <v>0</v>
      </c>
    </row>
    <row r="74" ht="12.75">
      <c r="E74" s="496"/>
    </row>
    <row r="75" ht="12.75">
      <c r="E75" s="496"/>
    </row>
    <row r="76" ht="12.75">
      <c r="E76" s="496"/>
    </row>
    <row r="77" ht="12.75">
      <c r="E77" s="496"/>
    </row>
    <row r="78" ht="12.75">
      <c r="E78" s="496"/>
    </row>
    <row r="79" ht="12.75">
      <c r="E79" s="496"/>
    </row>
    <row r="80" ht="12.75">
      <c r="E80" s="496"/>
    </row>
    <row r="81" ht="12.75">
      <c r="E81" s="496"/>
    </row>
    <row r="82" ht="12.75">
      <c r="E82" s="496"/>
    </row>
    <row r="83" ht="12.75">
      <c r="E83" s="496"/>
    </row>
    <row r="84" ht="12.75">
      <c r="E84" s="496"/>
    </row>
    <row r="85" ht="12.75">
      <c r="E85" s="496"/>
    </row>
    <row r="86" ht="12.75">
      <c r="E86" s="496"/>
    </row>
    <row r="87" ht="12.75">
      <c r="E87" s="496"/>
    </row>
    <row r="88" ht="12.75">
      <c r="E88" s="496"/>
    </row>
    <row r="89" ht="12.75">
      <c r="E89" s="496"/>
    </row>
    <row r="90" ht="12.75">
      <c r="E90" s="496"/>
    </row>
    <row r="91" ht="12.75">
      <c r="E91" s="496"/>
    </row>
    <row r="92" ht="12.75">
      <c r="E92" s="496"/>
    </row>
    <row r="93" ht="12.75">
      <c r="E93" s="496"/>
    </row>
    <row r="94" ht="12.75">
      <c r="E94" s="496"/>
    </row>
    <row r="95" ht="12.75">
      <c r="E95" s="496"/>
    </row>
    <row r="96" ht="12.75">
      <c r="E96" s="496"/>
    </row>
    <row r="97" spans="1:8" ht="12.75">
      <c r="A97" s="545"/>
      <c r="B97" s="545"/>
      <c r="C97" s="545"/>
      <c r="D97" s="545"/>
      <c r="E97" s="545"/>
      <c r="F97" s="545"/>
      <c r="G97" s="545"/>
      <c r="H97" s="545"/>
    </row>
    <row r="98" spans="1:8" ht="12.75">
      <c r="A98" s="545"/>
      <c r="B98" s="545"/>
      <c r="C98" s="545"/>
      <c r="D98" s="545"/>
      <c r="E98" s="545"/>
      <c r="F98" s="545"/>
      <c r="G98" s="545"/>
      <c r="H98" s="545"/>
    </row>
    <row r="99" spans="1:8" ht="12.75">
      <c r="A99" s="545"/>
      <c r="B99" s="545"/>
      <c r="C99" s="545"/>
      <c r="D99" s="545"/>
      <c r="E99" s="545"/>
      <c r="F99" s="545"/>
      <c r="G99" s="545"/>
      <c r="H99" s="545"/>
    </row>
    <row r="100" spans="1:8" ht="12.75">
      <c r="A100" s="545"/>
      <c r="B100" s="545"/>
      <c r="C100" s="545"/>
      <c r="D100" s="545"/>
      <c r="E100" s="545"/>
      <c r="F100" s="545"/>
      <c r="G100" s="545"/>
      <c r="H100" s="545"/>
    </row>
    <row r="101" ht="12.75">
      <c r="E101" s="496"/>
    </row>
    <row r="102" ht="12.75">
      <c r="E102" s="496"/>
    </row>
    <row r="103" ht="12.75">
      <c r="E103" s="496"/>
    </row>
    <row r="104" ht="12.75">
      <c r="E104" s="496"/>
    </row>
    <row r="105" ht="12.75">
      <c r="E105" s="496"/>
    </row>
    <row r="106" ht="12.75">
      <c r="E106" s="496"/>
    </row>
    <row r="107" ht="12.75">
      <c r="E107" s="496"/>
    </row>
    <row r="108" ht="12.75">
      <c r="E108" s="496"/>
    </row>
    <row r="109" ht="12.75">
      <c r="E109" s="496"/>
    </row>
    <row r="110" ht="12.75">
      <c r="E110" s="496"/>
    </row>
    <row r="111" ht="12.75">
      <c r="E111" s="496"/>
    </row>
    <row r="112" ht="12.75">
      <c r="E112" s="496"/>
    </row>
    <row r="113" ht="12.75">
      <c r="E113" s="496"/>
    </row>
    <row r="114" ht="12.75">
      <c r="E114" s="496"/>
    </row>
    <row r="115" ht="12.75">
      <c r="E115" s="496"/>
    </row>
    <row r="116" ht="12.75">
      <c r="E116" s="496"/>
    </row>
    <row r="117" ht="12.75">
      <c r="E117" s="496"/>
    </row>
    <row r="118" ht="12.75">
      <c r="E118" s="496"/>
    </row>
    <row r="119" ht="12.75">
      <c r="E119" s="496"/>
    </row>
    <row r="120" ht="12.75">
      <c r="E120" s="496"/>
    </row>
    <row r="121" ht="12.75">
      <c r="E121" s="496"/>
    </row>
    <row r="122" ht="12.75">
      <c r="E122" s="496"/>
    </row>
    <row r="123" ht="12.75">
      <c r="E123" s="496"/>
    </row>
    <row r="124" ht="12.75">
      <c r="E124" s="496"/>
    </row>
    <row r="125" ht="12.75">
      <c r="E125" s="496"/>
    </row>
    <row r="126" spans="1:2" ht="12.75">
      <c r="A126" s="546"/>
      <c r="B126" s="546"/>
    </row>
    <row r="127" spans="1:8" ht="12.75">
      <c r="A127" s="545"/>
      <c r="B127" s="545"/>
      <c r="C127" s="548"/>
      <c r="D127" s="548"/>
      <c r="E127" s="549"/>
      <c r="F127" s="548"/>
      <c r="G127" s="548"/>
      <c r="H127" s="550"/>
    </row>
    <row r="128" spans="1:8" ht="12.75">
      <c r="A128" s="551"/>
      <c r="B128" s="551"/>
      <c r="C128" s="545"/>
      <c r="D128" s="545"/>
      <c r="E128" s="552"/>
      <c r="F128" s="545"/>
      <c r="G128" s="545"/>
      <c r="H128" s="545"/>
    </row>
    <row r="129" spans="1:8" ht="12.75">
      <c r="A129" s="545"/>
      <c r="B129" s="545"/>
      <c r="C129" s="545"/>
      <c r="D129" s="545"/>
      <c r="E129" s="552"/>
      <c r="F129" s="545"/>
      <c r="G129" s="545"/>
      <c r="H129" s="545"/>
    </row>
    <row r="130" spans="1:8" ht="12.75">
      <c r="A130" s="545"/>
      <c r="B130" s="545"/>
      <c r="C130" s="545"/>
      <c r="D130" s="545"/>
      <c r="E130" s="552"/>
      <c r="F130" s="545"/>
      <c r="G130" s="545"/>
      <c r="H130" s="545"/>
    </row>
    <row r="131" spans="1:8" ht="12.75">
      <c r="A131" s="545"/>
      <c r="B131" s="545"/>
      <c r="C131" s="545"/>
      <c r="D131" s="545"/>
      <c r="E131" s="552"/>
      <c r="F131" s="545"/>
      <c r="G131" s="545"/>
      <c r="H131" s="545"/>
    </row>
    <row r="132" spans="1:8" ht="12.75">
      <c r="A132" s="545"/>
      <c r="B132" s="545"/>
      <c r="C132" s="545"/>
      <c r="D132" s="545"/>
      <c r="E132" s="552"/>
      <c r="F132" s="545"/>
      <c r="G132" s="545"/>
      <c r="H132" s="545"/>
    </row>
    <row r="133" spans="1:8" ht="12.75">
      <c r="A133" s="545"/>
      <c r="B133" s="545"/>
      <c r="C133" s="545"/>
      <c r="D133" s="545"/>
      <c r="E133" s="552"/>
      <c r="F133" s="545"/>
      <c r="G133" s="545"/>
      <c r="H133" s="545"/>
    </row>
    <row r="134" spans="1:8" ht="12.75">
      <c r="A134" s="545"/>
      <c r="B134" s="545"/>
      <c r="C134" s="545"/>
      <c r="D134" s="545"/>
      <c r="E134" s="552"/>
      <c r="F134" s="545"/>
      <c r="G134" s="545"/>
      <c r="H134" s="545"/>
    </row>
    <row r="135" spans="1:8" ht="12.75">
      <c r="A135" s="545"/>
      <c r="B135" s="545"/>
      <c r="C135" s="545"/>
      <c r="D135" s="545"/>
      <c r="E135" s="552"/>
      <c r="F135" s="545"/>
      <c r="G135" s="545"/>
      <c r="H135" s="545"/>
    </row>
    <row r="136" spans="1:8" ht="12.75">
      <c r="A136" s="545"/>
      <c r="B136" s="545"/>
      <c r="C136" s="545"/>
      <c r="D136" s="545"/>
      <c r="E136" s="552"/>
      <c r="F136" s="545"/>
      <c r="G136" s="545"/>
      <c r="H136" s="545"/>
    </row>
    <row r="137" spans="1:8" ht="12.75">
      <c r="A137" s="545"/>
      <c r="B137" s="545"/>
      <c r="C137" s="545"/>
      <c r="D137" s="545"/>
      <c r="E137" s="552"/>
      <c r="F137" s="545"/>
      <c r="G137" s="545"/>
      <c r="H137" s="545"/>
    </row>
    <row r="138" spans="1:8" ht="12.75">
      <c r="A138" s="545"/>
      <c r="B138" s="545"/>
      <c r="C138" s="545"/>
      <c r="D138" s="545"/>
      <c r="E138" s="552"/>
      <c r="F138" s="545"/>
      <c r="G138" s="545"/>
      <c r="H138" s="545"/>
    </row>
    <row r="139" spans="1:8" ht="12.75">
      <c r="A139" s="545"/>
      <c r="B139" s="545"/>
      <c r="C139" s="545"/>
      <c r="D139" s="545"/>
      <c r="E139" s="552"/>
      <c r="F139" s="545"/>
      <c r="G139" s="545"/>
      <c r="H139" s="545"/>
    </row>
    <row r="140" spans="1:8" ht="12.75">
      <c r="A140" s="545"/>
      <c r="B140" s="545"/>
      <c r="C140" s="545"/>
      <c r="D140" s="545"/>
      <c r="E140" s="552"/>
      <c r="F140" s="545"/>
      <c r="G140" s="545"/>
      <c r="H140" s="545"/>
    </row>
  </sheetData>
  <sheetProtection/>
  <mergeCells count="16">
    <mergeCell ref="C35:D35"/>
    <mergeCell ref="C39:D39"/>
    <mergeCell ref="C55:D55"/>
    <mergeCell ref="C72:D72"/>
    <mergeCell ref="C16:D16"/>
    <mergeCell ref="C19:D19"/>
    <mergeCell ref="C24:D24"/>
    <mergeCell ref="C29:D29"/>
    <mergeCell ref="C31:D31"/>
    <mergeCell ref="C33:D33"/>
    <mergeCell ref="A1:J1"/>
    <mergeCell ref="A3:B3"/>
    <mergeCell ref="A4:B4"/>
    <mergeCell ref="H4:J4"/>
    <mergeCell ref="C11:D11"/>
    <mergeCell ref="C15:D15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1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33203125" defaultRowHeight="12" customHeight="1"/>
  <cols>
    <col min="1" max="1" width="9" style="2" customWidth="1"/>
    <col min="2" max="2" width="1.83203125" style="2" customWidth="1"/>
    <col min="3" max="3" width="4.5" style="2" customWidth="1"/>
    <col min="4" max="4" width="4.66015625" style="2" customWidth="1"/>
    <col min="5" max="5" width="18.5" style="2" customWidth="1"/>
    <col min="6" max="6" width="97.33203125" style="2" customWidth="1"/>
    <col min="7" max="7" width="9.33203125" style="2" customWidth="1"/>
    <col min="8" max="8" width="12" style="2" customWidth="1"/>
    <col min="9" max="9" width="13.5" style="2" customWidth="1"/>
    <col min="10" max="10" width="25.16015625" style="2" customWidth="1"/>
    <col min="11" max="11" width="16.5" style="2" customWidth="1"/>
    <col min="12" max="12" width="11.33203125" style="1" customWidth="1"/>
    <col min="13" max="18" width="11.33203125" style="2" hidden="1" customWidth="1"/>
    <col min="19" max="19" width="8.66015625" style="2" hidden="1" customWidth="1"/>
    <col min="20" max="20" width="31.83203125" style="2" hidden="1" customWidth="1"/>
    <col min="21" max="21" width="17.5" style="2" hidden="1" customWidth="1"/>
    <col min="22" max="22" width="13.33203125" style="2" customWidth="1"/>
    <col min="23" max="23" width="17.5" style="2" customWidth="1"/>
    <col min="24" max="24" width="13.16015625" style="2" customWidth="1"/>
    <col min="25" max="25" width="16.16015625" style="2" customWidth="1"/>
    <col min="26" max="26" width="11.83203125" style="2" customWidth="1"/>
    <col min="27" max="27" width="16.16015625" style="2" customWidth="1"/>
    <col min="28" max="28" width="17.5" style="2" customWidth="1"/>
    <col min="29" max="29" width="11.83203125" style="2" customWidth="1"/>
    <col min="30" max="30" width="16.16015625" style="2" customWidth="1"/>
    <col min="31" max="31" width="17.5" style="2" customWidth="1"/>
    <col min="32" max="43" width="11.33203125" style="1" customWidth="1"/>
    <col min="44" max="65" width="11.33203125" style="2" hidden="1" customWidth="1"/>
    <col min="66" max="16384" width="11.33203125" style="1" customWidth="1"/>
  </cols>
  <sheetData>
    <row r="1" spans="1:256" s="3" customFormat="1" ht="22.5" customHeight="1">
      <c r="A1" s="5"/>
      <c r="B1" s="231"/>
      <c r="C1" s="231"/>
      <c r="D1" s="230" t="s">
        <v>1</v>
      </c>
      <c r="E1" s="231"/>
      <c r="F1" s="232" t="s">
        <v>599</v>
      </c>
      <c r="G1" s="353" t="s">
        <v>600</v>
      </c>
      <c r="H1" s="353"/>
      <c r="I1" s="231"/>
      <c r="J1" s="232" t="s">
        <v>601</v>
      </c>
      <c r="K1" s="230" t="s">
        <v>88</v>
      </c>
      <c r="L1" s="232" t="s">
        <v>602</v>
      </c>
      <c r="M1" s="232"/>
      <c r="N1" s="232"/>
      <c r="O1" s="232"/>
      <c r="P1" s="232"/>
      <c r="Q1" s="232"/>
      <c r="R1" s="232"/>
      <c r="S1" s="232"/>
      <c r="T1" s="232"/>
      <c r="U1" s="228"/>
      <c r="V1" s="228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347"/>
      <c r="M2" s="313"/>
      <c r="N2" s="313"/>
      <c r="O2" s="313"/>
      <c r="P2" s="313"/>
      <c r="Q2" s="313"/>
      <c r="R2" s="313"/>
      <c r="S2" s="313"/>
      <c r="T2" s="313"/>
      <c r="U2" s="313"/>
      <c r="V2" s="313"/>
      <c r="AT2" s="2" t="s">
        <v>87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94"/>
      <c r="J3" s="8"/>
      <c r="K3" s="9"/>
      <c r="AT3" s="2" t="s">
        <v>83</v>
      </c>
    </row>
    <row r="4" spans="2:46" s="2" customFormat="1" ht="37.5" customHeight="1">
      <c r="B4" s="10"/>
      <c r="C4" s="11"/>
      <c r="D4" s="12" t="s">
        <v>89</v>
      </c>
      <c r="E4" s="11"/>
      <c r="F4" s="11"/>
      <c r="G4" s="11"/>
      <c r="H4" s="11"/>
      <c r="J4" s="11"/>
      <c r="K4" s="13"/>
      <c r="M4" s="14" t="s">
        <v>10</v>
      </c>
      <c r="AT4" s="2" t="s">
        <v>4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3.5" customHeight="1">
      <c r="B6" s="10"/>
      <c r="C6" s="11"/>
      <c r="D6" s="19" t="s">
        <v>16</v>
      </c>
      <c r="E6" s="11"/>
      <c r="F6" s="11"/>
      <c r="G6" s="11"/>
      <c r="H6" s="11"/>
      <c r="J6" s="11"/>
      <c r="K6" s="13"/>
    </row>
    <row r="7" spans="2:11" s="2" customFormat="1" ht="13.5" customHeight="1">
      <c r="B7" s="10"/>
      <c r="C7" s="11"/>
      <c r="D7" s="11"/>
      <c r="E7" s="354" t="str">
        <f>'Rekapitulace stavby'!$K$6</f>
        <v>Oprava MK v Náchodě, ul.Na Drážkách - Varianta B (RoadCem)</v>
      </c>
      <c r="F7" s="317"/>
      <c r="G7" s="317"/>
      <c r="H7" s="317"/>
      <c r="J7" s="11"/>
      <c r="K7" s="13"/>
    </row>
    <row r="8" spans="2:11" s="2" customFormat="1" ht="13.5" customHeight="1">
      <c r="B8" s="10"/>
      <c r="C8" s="11"/>
      <c r="D8" s="19" t="s">
        <v>90</v>
      </c>
      <c r="E8" s="11"/>
      <c r="F8" s="11"/>
      <c r="G8" s="11"/>
      <c r="H8" s="11"/>
      <c r="J8" s="11"/>
      <c r="K8" s="13"/>
    </row>
    <row r="9" spans="2:11" s="99" customFormat="1" ht="14.25" customHeight="1">
      <c r="B9" s="100"/>
      <c r="C9" s="101"/>
      <c r="D9" s="101"/>
      <c r="E9" s="354" t="s">
        <v>91</v>
      </c>
      <c r="F9" s="355"/>
      <c r="G9" s="355"/>
      <c r="H9" s="355"/>
      <c r="J9" s="101"/>
      <c r="K9" s="102"/>
    </row>
    <row r="10" spans="2:11" s="6" customFormat="1" ht="13.5" customHeight="1">
      <c r="B10" s="95"/>
      <c r="C10" s="96"/>
      <c r="D10" s="19" t="s">
        <v>570</v>
      </c>
      <c r="E10" s="96"/>
      <c r="F10" s="96"/>
      <c r="G10" s="96"/>
      <c r="H10" s="96"/>
      <c r="J10" s="96"/>
      <c r="K10" s="97"/>
    </row>
    <row r="11" spans="2:11" s="6" customFormat="1" ht="37.5" customHeight="1">
      <c r="B11" s="95"/>
      <c r="C11" s="96"/>
      <c r="D11" s="96"/>
      <c r="E11" s="332" t="s">
        <v>571</v>
      </c>
      <c r="F11" s="352"/>
      <c r="G11" s="352"/>
      <c r="H11" s="352"/>
      <c r="J11" s="96"/>
      <c r="K11" s="97"/>
    </row>
    <row r="12" spans="2:11" s="6" customFormat="1" ht="12" customHeight="1">
      <c r="B12" s="95"/>
      <c r="C12" s="96"/>
      <c r="D12" s="96"/>
      <c r="E12" s="96"/>
      <c r="F12" s="96"/>
      <c r="G12" s="96"/>
      <c r="H12" s="96"/>
      <c r="J12" s="96"/>
      <c r="K12" s="97"/>
    </row>
    <row r="13" spans="2:11" s="6" customFormat="1" ht="15" customHeight="1">
      <c r="B13" s="95"/>
      <c r="C13" s="96"/>
      <c r="D13" s="19" t="s">
        <v>19</v>
      </c>
      <c r="E13" s="96"/>
      <c r="F13" s="17"/>
      <c r="G13" s="96"/>
      <c r="H13" s="96"/>
      <c r="I13" s="98" t="s">
        <v>20</v>
      </c>
      <c r="J13" s="17"/>
      <c r="K13" s="97"/>
    </row>
    <row r="14" spans="2:11" s="6" customFormat="1" ht="15" customHeight="1">
      <c r="B14" s="95"/>
      <c r="C14" s="96"/>
      <c r="D14" s="19" t="s">
        <v>21</v>
      </c>
      <c r="E14" s="96"/>
      <c r="F14" s="17" t="s">
        <v>22</v>
      </c>
      <c r="G14" s="96"/>
      <c r="H14" s="96"/>
      <c r="I14" s="98" t="s">
        <v>23</v>
      </c>
      <c r="J14" s="52" t="str">
        <f>'Rekapitulace stavby'!$AN$8</f>
        <v>04.05.2015</v>
      </c>
      <c r="K14" s="97"/>
    </row>
    <row r="15" spans="2:11" s="6" customFormat="1" ht="11.25" customHeight="1">
      <c r="B15" s="95"/>
      <c r="C15" s="96"/>
      <c r="D15" s="96"/>
      <c r="E15" s="96"/>
      <c r="F15" s="96"/>
      <c r="G15" s="96"/>
      <c r="H15" s="96"/>
      <c r="J15" s="96"/>
      <c r="K15" s="97"/>
    </row>
    <row r="16" spans="2:11" s="6" customFormat="1" ht="15" customHeight="1">
      <c r="B16" s="95"/>
      <c r="C16" s="96"/>
      <c r="D16" s="19" t="s">
        <v>25</v>
      </c>
      <c r="E16" s="96"/>
      <c r="F16" s="96"/>
      <c r="G16" s="96"/>
      <c r="H16" s="96"/>
      <c r="I16" s="98" t="s">
        <v>26</v>
      </c>
      <c r="J16" s="17" t="s">
        <v>27</v>
      </c>
      <c r="K16" s="97"/>
    </row>
    <row r="17" spans="2:11" s="6" customFormat="1" ht="18" customHeight="1">
      <c r="B17" s="95"/>
      <c r="C17" s="96"/>
      <c r="D17" s="96"/>
      <c r="E17" s="17" t="s">
        <v>28</v>
      </c>
      <c r="F17" s="96"/>
      <c r="G17" s="96"/>
      <c r="H17" s="96"/>
      <c r="I17" s="98" t="s">
        <v>29</v>
      </c>
      <c r="J17" s="17"/>
      <c r="K17" s="97"/>
    </row>
    <row r="18" spans="2:11" s="6" customFormat="1" ht="7.5" customHeight="1">
      <c r="B18" s="95"/>
      <c r="C18" s="96"/>
      <c r="D18" s="96"/>
      <c r="E18" s="96"/>
      <c r="F18" s="96"/>
      <c r="G18" s="96"/>
      <c r="H18" s="96"/>
      <c r="J18" s="96"/>
      <c r="K18" s="97"/>
    </row>
    <row r="19" spans="2:11" s="6" customFormat="1" ht="15" customHeight="1">
      <c r="B19" s="95"/>
      <c r="C19" s="96"/>
      <c r="D19" s="19" t="s">
        <v>30</v>
      </c>
      <c r="E19" s="96"/>
      <c r="F19" s="96"/>
      <c r="G19" s="96"/>
      <c r="H19" s="96"/>
      <c r="I19" s="98" t="s">
        <v>26</v>
      </c>
      <c r="J19" s="17">
        <f>IF('Rekapitulace stavby'!$AN$13="Vyplň údaj","",IF('Rekapitulace stavby'!$AN$13="","",'Rekapitulace stavby'!$AN$13))</f>
      </c>
      <c r="K19" s="97"/>
    </row>
    <row r="20" spans="2:11" s="6" customFormat="1" ht="18" customHeight="1">
      <c r="B20" s="95"/>
      <c r="C20" s="96"/>
      <c r="D20" s="96"/>
      <c r="E20" s="17">
        <f>IF('Rekapitulace stavby'!$E$14="Vyplň údaj","",IF('Rekapitulace stavby'!$E$14="","",'Rekapitulace stavby'!$E$14))</f>
      </c>
      <c r="F20" s="96"/>
      <c r="G20" s="96"/>
      <c r="H20" s="96"/>
      <c r="I20" s="98" t="s">
        <v>29</v>
      </c>
      <c r="J20" s="17">
        <f>IF('Rekapitulace stavby'!$AN$14="Vyplň údaj","",IF('Rekapitulace stavby'!$AN$14="","",'Rekapitulace stavby'!$AN$14))</f>
      </c>
      <c r="K20" s="97"/>
    </row>
    <row r="21" spans="2:11" s="6" customFormat="1" ht="7.5" customHeight="1">
      <c r="B21" s="95"/>
      <c r="C21" s="96"/>
      <c r="D21" s="96"/>
      <c r="E21" s="96"/>
      <c r="F21" s="96"/>
      <c r="G21" s="96"/>
      <c r="H21" s="96"/>
      <c r="J21" s="96"/>
      <c r="K21" s="97"/>
    </row>
    <row r="22" spans="2:11" s="6" customFormat="1" ht="15" customHeight="1">
      <c r="B22" s="95"/>
      <c r="C22" s="96"/>
      <c r="D22" s="19" t="s">
        <v>32</v>
      </c>
      <c r="E22" s="96"/>
      <c r="F22" s="96"/>
      <c r="G22" s="96"/>
      <c r="H22" s="96"/>
      <c r="I22" s="98" t="s">
        <v>26</v>
      </c>
      <c r="J22" s="17" t="s">
        <v>33</v>
      </c>
      <c r="K22" s="97"/>
    </row>
    <row r="23" spans="2:11" s="6" customFormat="1" ht="18" customHeight="1">
      <c r="B23" s="95"/>
      <c r="C23" s="96"/>
      <c r="D23" s="96"/>
      <c r="E23" s="17" t="s">
        <v>34</v>
      </c>
      <c r="F23" s="96"/>
      <c r="G23" s="96"/>
      <c r="H23" s="96"/>
      <c r="I23" s="98" t="s">
        <v>29</v>
      </c>
      <c r="J23" s="17" t="s">
        <v>35</v>
      </c>
      <c r="K23" s="97"/>
    </row>
    <row r="24" spans="2:11" s="6" customFormat="1" ht="7.5" customHeight="1">
      <c r="B24" s="95"/>
      <c r="C24" s="96"/>
      <c r="D24" s="96"/>
      <c r="E24" s="96"/>
      <c r="F24" s="96"/>
      <c r="G24" s="96"/>
      <c r="H24" s="96"/>
      <c r="J24" s="96"/>
      <c r="K24" s="97"/>
    </row>
    <row r="25" spans="2:11" s="6" customFormat="1" ht="15" customHeight="1">
      <c r="B25" s="95"/>
      <c r="C25" s="96"/>
      <c r="D25" s="19" t="s">
        <v>37</v>
      </c>
      <c r="E25" s="96"/>
      <c r="F25" s="96"/>
      <c r="G25" s="96"/>
      <c r="H25" s="96"/>
      <c r="J25" s="96"/>
      <c r="K25" s="97"/>
    </row>
    <row r="26" spans="2:11" s="99" customFormat="1" ht="409.5" customHeight="1">
      <c r="B26" s="100"/>
      <c r="C26" s="101"/>
      <c r="D26" s="101"/>
      <c r="E26" s="320" t="s">
        <v>38</v>
      </c>
      <c r="F26" s="355"/>
      <c r="G26" s="355"/>
      <c r="H26" s="355"/>
      <c r="J26" s="101"/>
      <c r="K26" s="102"/>
    </row>
    <row r="27" spans="2:11" s="6" customFormat="1" ht="7.5" customHeight="1">
      <c r="B27" s="95"/>
      <c r="C27" s="96"/>
      <c r="D27" s="96"/>
      <c r="E27" s="96"/>
      <c r="F27" s="96"/>
      <c r="G27" s="96"/>
      <c r="H27" s="96"/>
      <c r="J27" s="96"/>
      <c r="K27" s="97"/>
    </row>
    <row r="28" spans="2:11" s="6" customFormat="1" ht="7.5" customHeight="1">
      <c r="B28" s="95"/>
      <c r="C28" s="96"/>
      <c r="D28" s="103"/>
      <c r="E28" s="103"/>
      <c r="F28" s="103"/>
      <c r="G28" s="103"/>
      <c r="H28" s="103"/>
      <c r="I28" s="104"/>
      <c r="J28" s="103"/>
      <c r="K28" s="105"/>
    </row>
    <row r="29" spans="2:11" s="6" customFormat="1" ht="26.25" customHeight="1">
      <c r="B29" s="95"/>
      <c r="C29" s="96"/>
      <c r="D29" s="106" t="s">
        <v>39</v>
      </c>
      <c r="E29" s="96"/>
      <c r="F29" s="96"/>
      <c r="G29" s="96"/>
      <c r="H29" s="96"/>
      <c r="J29" s="65">
        <f>ROUND($J$83,2)</f>
        <v>0</v>
      </c>
      <c r="K29" s="97"/>
    </row>
    <row r="30" spans="2:11" s="6" customFormat="1" ht="7.5" customHeight="1">
      <c r="B30" s="95"/>
      <c r="C30" s="96"/>
      <c r="D30" s="103"/>
      <c r="E30" s="103"/>
      <c r="F30" s="103"/>
      <c r="G30" s="103"/>
      <c r="H30" s="103"/>
      <c r="I30" s="104"/>
      <c r="J30" s="103"/>
      <c r="K30" s="105"/>
    </row>
    <row r="31" spans="2:11" s="6" customFormat="1" ht="15" customHeight="1">
      <c r="B31" s="95"/>
      <c r="C31" s="96"/>
      <c r="D31" s="96"/>
      <c r="E31" s="96"/>
      <c r="F31" s="28" t="s">
        <v>41</v>
      </c>
      <c r="G31" s="96"/>
      <c r="H31" s="96"/>
      <c r="I31" s="107" t="s">
        <v>40</v>
      </c>
      <c r="J31" s="28" t="s">
        <v>42</v>
      </c>
      <c r="K31" s="97"/>
    </row>
    <row r="32" spans="2:11" s="6" customFormat="1" ht="15" customHeight="1">
      <c r="B32" s="95"/>
      <c r="C32" s="96"/>
      <c r="D32" s="30" t="s">
        <v>43</v>
      </c>
      <c r="E32" s="30" t="s">
        <v>44</v>
      </c>
      <c r="F32" s="108">
        <f>ROUND(SUM($BE$83:$BE$90),2)</f>
        <v>0</v>
      </c>
      <c r="G32" s="96"/>
      <c r="H32" s="96"/>
      <c r="I32" s="109">
        <v>0.21</v>
      </c>
      <c r="J32" s="108">
        <f>ROUND(ROUND((SUM($BE$83:$BE$90)),2)*$I$32,2)</f>
        <v>0</v>
      </c>
      <c r="K32" s="97"/>
    </row>
    <row r="33" spans="2:11" s="6" customFormat="1" ht="15" customHeight="1">
      <c r="B33" s="95"/>
      <c r="C33" s="96"/>
      <c r="D33" s="96"/>
      <c r="E33" s="30" t="s">
        <v>45</v>
      </c>
      <c r="F33" s="108">
        <f>ROUND(SUM($BF$83:$BF$90),2)</f>
        <v>0</v>
      </c>
      <c r="G33" s="96"/>
      <c r="H33" s="96"/>
      <c r="I33" s="109">
        <v>0.15</v>
      </c>
      <c r="J33" s="108">
        <f>ROUND(ROUND((SUM($BF$83:$BF$90)),2)*$I$33,2)</f>
        <v>0</v>
      </c>
      <c r="K33" s="97"/>
    </row>
    <row r="34" spans="2:11" s="6" customFormat="1" ht="15" customHeight="1" hidden="1">
      <c r="B34" s="95"/>
      <c r="C34" s="96"/>
      <c r="D34" s="96"/>
      <c r="E34" s="30" t="s">
        <v>46</v>
      </c>
      <c r="F34" s="108">
        <f>ROUND(SUM($BG$83:$BG$90),2)</f>
        <v>0</v>
      </c>
      <c r="G34" s="96"/>
      <c r="H34" s="96"/>
      <c r="I34" s="109">
        <v>0.21</v>
      </c>
      <c r="J34" s="108">
        <v>0</v>
      </c>
      <c r="K34" s="97"/>
    </row>
    <row r="35" spans="2:11" s="6" customFormat="1" ht="15" customHeight="1" hidden="1">
      <c r="B35" s="95"/>
      <c r="C35" s="96"/>
      <c r="D35" s="96"/>
      <c r="E35" s="30" t="s">
        <v>47</v>
      </c>
      <c r="F35" s="108">
        <f>ROUND(SUM($BH$83:$BH$90),2)</f>
        <v>0</v>
      </c>
      <c r="G35" s="96"/>
      <c r="H35" s="96"/>
      <c r="I35" s="109">
        <v>0.15</v>
      </c>
      <c r="J35" s="108">
        <v>0</v>
      </c>
      <c r="K35" s="97"/>
    </row>
    <row r="36" spans="2:11" s="6" customFormat="1" ht="15" customHeight="1" hidden="1">
      <c r="B36" s="95"/>
      <c r="C36" s="96"/>
      <c r="D36" s="96"/>
      <c r="E36" s="30" t="s">
        <v>48</v>
      </c>
      <c r="F36" s="108">
        <f>ROUND(SUM($BI$83:$BI$90),2)</f>
        <v>0</v>
      </c>
      <c r="G36" s="96"/>
      <c r="H36" s="96"/>
      <c r="I36" s="109">
        <v>0</v>
      </c>
      <c r="J36" s="108">
        <v>0</v>
      </c>
      <c r="K36" s="97"/>
    </row>
    <row r="37" spans="2:11" s="6" customFormat="1" ht="7.5" customHeight="1">
      <c r="B37" s="95"/>
      <c r="C37" s="96"/>
      <c r="D37" s="96"/>
      <c r="E37" s="96"/>
      <c r="F37" s="96"/>
      <c r="G37" s="96"/>
      <c r="H37" s="96"/>
      <c r="J37" s="96"/>
      <c r="K37" s="97"/>
    </row>
    <row r="38" spans="2:11" s="6" customFormat="1" ht="26.25" customHeight="1">
      <c r="B38" s="95"/>
      <c r="C38" s="110"/>
      <c r="D38" s="33" t="s">
        <v>49</v>
      </c>
      <c r="E38" s="111"/>
      <c r="F38" s="111"/>
      <c r="G38" s="112" t="s">
        <v>50</v>
      </c>
      <c r="H38" s="35" t="s">
        <v>51</v>
      </c>
      <c r="I38" s="113"/>
      <c r="J38" s="36">
        <f>SUM($J$29:$J$36)</f>
        <v>0</v>
      </c>
      <c r="K38" s="114"/>
    </row>
    <row r="39" spans="2:11" s="6" customFormat="1" ht="15" customHeight="1">
      <c r="B39" s="115"/>
      <c r="C39" s="116"/>
      <c r="D39" s="116"/>
      <c r="E39" s="116"/>
      <c r="F39" s="116"/>
      <c r="G39" s="116"/>
      <c r="H39" s="116"/>
      <c r="I39" s="117"/>
      <c r="J39" s="116"/>
      <c r="K39" s="118"/>
    </row>
    <row r="43" spans="2:11" s="6" customFormat="1" ht="7.5" customHeight="1">
      <c r="B43" s="119"/>
      <c r="C43" s="120"/>
      <c r="D43" s="120"/>
      <c r="E43" s="120"/>
      <c r="F43" s="120"/>
      <c r="G43" s="120"/>
      <c r="H43" s="120"/>
      <c r="I43" s="120"/>
      <c r="J43" s="120"/>
      <c r="K43" s="121"/>
    </row>
    <row r="44" spans="2:11" s="6" customFormat="1" ht="37.5" customHeight="1">
      <c r="B44" s="95"/>
      <c r="C44" s="12" t="s">
        <v>92</v>
      </c>
      <c r="D44" s="96"/>
      <c r="E44" s="96"/>
      <c r="F44" s="96"/>
      <c r="G44" s="96"/>
      <c r="H44" s="96"/>
      <c r="J44" s="96"/>
      <c r="K44" s="97"/>
    </row>
    <row r="45" spans="2:11" s="6" customFormat="1" ht="7.5" customHeight="1">
      <c r="B45" s="95"/>
      <c r="C45" s="96"/>
      <c r="D45" s="96"/>
      <c r="E45" s="96"/>
      <c r="F45" s="96"/>
      <c r="G45" s="96"/>
      <c r="H45" s="96"/>
      <c r="J45" s="96"/>
      <c r="K45" s="97"/>
    </row>
    <row r="46" spans="2:11" s="6" customFormat="1" ht="15" customHeight="1">
      <c r="B46" s="95"/>
      <c r="C46" s="19" t="s">
        <v>16</v>
      </c>
      <c r="D46" s="96"/>
      <c r="E46" s="96"/>
      <c r="F46" s="96"/>
      <c r="G46" s="96"/>
      <c r="H46" s="96"/>
      <c r="J46" s="96"/>
      <c r="K46" s="97"/>
    </row>
    <row r="47" spans="2:11" s="6" customFormat="1" ht="14.25" customHeight="1">
      <c r="B47" s="95"/>
      <c r="C47" s="96"/>
      <c r="D47" s="96"/>
      <c r="E47" s="354" t="str">
        <f>$E$7</f>
        <v>Oprava MK v Náchodě, ul.Na Drážkách - Varianta B (RoadCem)</v>
      </c>
      <c r="F47" s="352"/>
      <c r="G47" s="352"/>
      <c r="H47" s="352"/>
      <c r="J47" s="96"/>
      <c r="K47" s="97"/>
    </row>
    <row r="48" spans="2:11" s="2" customFormat="1" ht="13.5" customHeight="1">
      <c r="B48" s="10"/>
      <c r="C48" s="19" t="s">
        <v>90</v>
      </c>
      <c r="D48" s="11"/>
      <c r="E48" s="11"/>
      <c r="F48" s="11"/>
      <c r="G48" s="11"/>
      <c r="H48" s="11"/>
      <c r="J48" s="11"/>
      <c r="K48" s="13"/>
    </row>
    <row r="49" spans="2:11" s="6" customFormat="1" ht="14.25" customHeight="1">
      <c r="B49" s="95"/>
      <c r="C49" s="96"/>
      <c r="D49" s="96"/>
      <c r="E49" s="354" t="s">
        <v>91</v>
      </c>
      <c r="F49" s="352"/>
      <c r="G49" s="352"/>
      <c r="H49" s="352"/>
      <c r="J49" s="96"/>
      <c r="K49" s="97"/>
    </row>
    <row r="50" spans="2:11" s="6" customFormat="1" ht="15" customHeight="1">
      <c r="B50" s="95"/>
      <c r="C50" s="19" t="s">
        <v>570</v>
      </c>
      <c r="D50" s="96"/>
      <c r="E50" s="96"/>
      <c r="F50" s="96"/>
      <c r="G50" s="96"/>
      <c r="H50" s="96"/>
      <c r="J50" s="96"/>
      <c r="K50" s="97"/>
    </row>
    <row r="51" spans="2:11" s="6" customFormat="1" ht="18" customHeight="1">
      <c r="B51" s="95"/>
      <c r="C51" s="96"/>
      <c r="D51" s="96"/>
      <c r="E51" s="332" t="str">
        <f>$E$11</f>
        <v>vn - Vedlejší a ostatní náklady</v>
      </c>
      <c r="F51" s="352"/>
      <c r="G51" s="352"/>
      <c r="H51" s="352"/>
      <c r="J51" s="96"/>
      <c r="K51" s="97"/>
    </row>
    <row r="52" spans="2:11" s="6" customFormat="1" ht="7.5" customHeight="1">
      <c r="B52" s="95"/>
      <c r="C52" s="96"/>
      <c r="D52" s="96"/>
      <c r="E52" s="96"/>
      <c r="F52" s="96"/>
      <c r="G52" s="96"/>
      <c r="H52" s="96"/>
      <c r="J52" s="96"/>
      <c r="K52" s="97"/>
    </row>
    <row r="53" spans="2:11" s="6" customFormat="1" ht="18" customHeight="1">
      <c r="B53" s="95"/>
      <c r="C53" s="19" t="s">
        <v>21</v>
      </c>
      <c r="D53" s="96"/>
      <c r="E53" s="96"/>
      <c r="F53" s="17" t="str">
        <f>$F$14</f>
        <v>Náchod</v>
      </c>
      <c r="G53" s="96"/>
      <c r="H53" s="96"/>
      <c r="I53" s="98" t="s">
        <v>23</v>
      </c>
      <c r="J53" s="52" t="str">
        <f>IF($J$14="","",$J$14)</f>
        <v>04.05.2015</v>
      </c>
      <c r="K53" s="97"/>
    </row>
    <row r="54" spans="2:11" s="6" customFormat="1" ht="7.5" customHeight="1">
      <c r="B54" s="95"/>
      <c r="C54" s="96"/>
      <c r="D54" s="96"/>
      <c r="E54" s="96"/>
      <c r="F54" s="96"/>
      <c r="G54" s="96"/>
      <c r="H54" s="96"/>
      <c r="J54" s="96"/>
      <c r="K54" s="97"/>
    </row>
    <row r="55" spans="2:11" s="6" customFormat="1" ht="13.5" customHeight="1">
      <c r="B55" s="95"/>
      <c r="C55" s="19" t="s">
        <v>25</v>
      </c>
      <c r="D55" s="96"/>
      <c r="E55" s="96"/>
      <c r="F55" s="17" t="str">
        <f>$E$17</f>
        <v>Město Náchod, Masarykovo náměstí 40, Náchod</v>
      </c>
      <c r="G55" s="96"/>
      <c r="H55" s="96"/>
      <c r="I55" s="98" t="s">
        <v>32</v>
      </c>
      <c r="J55" s="17" t="str">
        <f>$E$23</f>
        <v>JOSTA, s.r.o., Palachova 1742, Náchod</v>
      </c>
      <c r="K55" s="97"/>
    </row>
    <row r="56" spans="2:11" s="6" customFormat="1" ht="15" customHeight="1">
      <c r="B56" s="95"/>
      <c r="C56" s="19" t="s">
        <v>30</v>
      </c>
      <c r="D56" s="96"/>
      <c r="E56" s="96"/>
      <c r="F56" s="17">
        <f>IF($E$20="","",$E$20)</f>
      </c>
      <c r="G56" s="96"/>
      <c r="H56" s="96"/>
      <c r="J56" s="96"/>
      <c r="K56" s="97"/>
    </row>
    <row r="57" spans="2:11" s="6" customFormat="1" ht="11.25" customHeight="1">
      <c r="B57" s="95"/>
      <c r="C57" s="96"/>
      <c r="D57" s="96"/>
      <c r="E57" s="96"/>
      <c r="F57" s="96"/>
      <c r="G57" s="96"/>
      <c r="H57" s="96"/>
      <c r="J57" s="96"/>
      <c r="K57" s="97"/>
    </row>
    <row r="58" spans="2:11" s="6" customFormat="1" ht="30" customHeight="1">
      <c r="B58" s="95"/>
      <c r="C58" s="122" t="s">
        <v>93</v>
      </c>
      <c r="D58" s="110"/>
      <c r="E58" s="110"/>
      <c r="F58" s="110"/>
      <c r="G58" s="110"/>
      <c r="H58" s="110"/>
      <c r="I58" s="123"/>
      <c r="J58" s="124" t="s">
        <v>94</v>
      </c>
      <c r="K58" s="125"/>
    </row>
    <row r="59" spans="2:11" s="6" customFormat="1" ht="11.25" customHeight="1">
      <c r="B59" s="95"/>
      <c r="C59" s="96"/>
      <c r="D59" s="96"/>
      <c r="E59" s="96"/>
      <c r="F59" s="96"/>
      <c r="G59" s="96"/>
      <c r="H59" s="96"/>
      <c r="J59" s="96"/>
      <c r="K59" s="97"/>
    </row>
    <row r="60" spans="2:47" s="6" customFormat="1" ht="30" customHeight="1">
      <c r="B60" s="95"/>
      <c r="C60" s="64" t="s">
        <v>95</v>
      </c>
      <c r="D60" s="96"/>
      <c r="E60" s="96"/>
      <c r="F60" s="96"/>
      <c r="G60" s="96"/>
      <c r="H60" s="96"/>
      <c r="J60" s="65">
        <f>$J$83</f>
        <v>0</v>
      </c>
      <c r="K60" s="97"/>
      <c r="AU60" s="6" t="s">
        <v>96</v>
      </c>
    </row>
    <row r="61" spans="2:11" s="71" customFormat="1" ht="25.5" customHeight="1">
      <c r="B61" s="126"/>
      <c r="C61" s="127"/>
      <c r="D61" s="128" t="s">
        <v>572</v>
      </c>
      <c r="E61" s="128"/>
      <c r="F61" s="128"/>
      <c r="G61" s="128"/>
      <c r="H61" s="128"/>
      <c r="I61" s="129"/>
      <c r="J61" s="130">
        <f>$J$84</f>
        <v>0</v>
      </c>
      <c r="K61" s="131"/>
    </row>
    <row r="62" spans="2:11" s="6" customFormat="1" ht="22.5" customHeight="1">
      <c r="B62" s="95"/>
      <c r="C62" s="96"/>
      <c r="D62" s="96"/>
      <c r="E62" s="96"/>
      <c r="F62" s="96"/>
      <c r="G62" s="96"/>
      <c r="H62" s="96"/>
      <c r="J62" s="96"/>
      <c r="K62" s="97"/>
    </row>
    <row r="63" spans="2:11" s="6" customFormat="1" ht="7.5" customHeight="1">
      <c r="B63" s="115"/>
      <c r="C63" s="116"/>
      <c r="D63" s="116"/>
      <c r="E63" s="116"/>
      <c r="F63" s="116"/>
      <c r="G63" s="116"/>
      <c r="H63" s="116"/>
      <c r="I63" s="117"/>
      <c r="J63" s="116"/>
      <c r="K63" s="118"/>
    </row>
    <row r="67" spans="2:12" s="6" customFormat="1" ht="7.5" customHeight="1">
      <c r="B67" s="137"/>
      <c r="C67" s="138"/>
      <c r="D67" s="138"/>
      <c r="E67" s="138"/>
      <c r="F67" s="138"/>
      <c r="G67" s="138"/>
      <c r="H67" s="138"/>
      <c r="I67" s="120"/>
      <c r="J67" s="138"/>
      <c r="K67" s="138"/>
      <c r="L67" s="139"/>
    </row>
    <row r="68" spans="2:12" s="6" customFormat="1" ht="37.5" customHeight="1">
      <c r="B68" s="95"/>
      <c r="C68" s="12" t="s">
        <v>106</v>
      </c>
      <c r="D68" s="96"/>
      <c r="E68" s="96"/>
      <c r="F68" s="96"/>
      <c r="G68" s="96"/>
      <c r="H68" s="96"/>
      <c r="J68" s="96"/>
      <c r="K68" s="96"/>
      <c r="L68" s="139"/>
    </row>
    <row r="69" spans="2:12" s="6" customFormat="1" ht="7.5" customHeight="1">
      <c r="B69" s="95"/>
      <c r="C69" s="96"/>
      <c r="D69" s="96"/>
      <c r="E69" s="96"/>
      <c r="F69" s="96"/>
      <c r="G69" s="96"/>
      <c r="H69" s="96"/>
      <c r="J69" s="96"/>
      <c r="K69" s="96"/>
      <c r="L69" s="139"/>
    </row>
    <row r="70" spans="2:12" s="6" customFormat="1" ht="15" customHeight="1">
      <c r="B70" s="95"/>
      <c r="C70" s="19" t="s">
        <v>16</v>
      </c>
      <c r="D70" s="96"/>
      <c r="E70" s="96"/>
      <c r="F70" s="96"/>
      <c r="G70" s="96"/>
      <c r="H70" s="96"/>
      <c r="J70" s="96"/>
      <c r="K70" s="96"/>
      <c r="L70" s="139"/>
    </row>
    <row r="71" spans="2:12" s="6" customFormat="1" ht="14.25" customHeight="1">
      <c r="B71" s="95"/>
      <c r="C71" s="96"/>
      <c r="D71" s="96"/>
      <c r="E71" s="354" t="str">
        <f>$E$7</f>
        <v>Oprava MK v Náchodě, ul.Na Drážkách - Varianta B (RoadCem)</v>
      </c>
      <c r="F71" s="352"/>
      <c r="G71" s="352"/>
      <c r="H71" s="352"/>
      <c r="J71" s="96"/>
      <c r="K71" s="96"/>
      <c r="L71" s="139"/>
    </row>
    <row r="72" spans="2:12" s="2" customFormat="1" ht="13.5" customHeight="1">
      <c r="B72" s="10"/>
      <c r="C72" s="19" t="s">
        <v>90</v>
      </c>
      <c r="D72" s="11"/>
      <c r="E72" s="11"/>
      <c r="F72" s="11"/>
      <c r="G72" s="11"/>
      <c r="H72" s="11"/>
      <c r="J72" s="11"/>
      <c r="K72" s="11"/>
      <c r="L72" s="223"/>
    </row>
    <row r="73" spans="2:12" s="6" customFormat="1" ht="14.25" customHeight="1">
      <c r="B73" s="95"/>
      <c r="C73" s="96"/>
      <c r="D73" s="96"/>
      <c r="E73" s="354" t="s">
        <v>91</v>
      </c>
      <c r="F73" s="352"/>
      <c r="G73" s="352"/>
      <c r="H73" s="352"/>
      <c r="J73" s="96"/>
      <c r="K73" s="96"/>
      <c r="L73" s="139"/>
    </row>
    <row r="74" spans="2:12" s="6" customFormat="1" ht="15" customHeight="1">
      <c r="B74" s="95"/>
      <c r="C74" s="19" t="s">
        <v>570</v>
      </c>
      <c r="D74" s="96"/>
      <c r="E74" s="96"/>
      <c r="F74" s="96"/>
      <c r="G74" s="96"/>
      <c r="H74" s="96"/>
      <c r="J74" s="96"/>
      <c r="K74" s="96"/>
      <c r="L74" s="139"/>
    </row>
    <row r="75" spans="2:12" s="6" customFormat="1" ht="18" customHeight="1">
      <c r="B75" s="95"/>
      <c r="C75" s="96"/>
      <c r="D75" s="96"/>
      <c r="E75" s="332" t="str">
        <f>$E$11</f>
        <v>vn - Vedlejší a ostatní náklady</v>
      </c>
      <c r="F75" s="352"/>
      <c r="G75" s="352"/>
      <c r="H75" s="352"/>
      <c r="J75" s="96"/>
      <c r="K75" s="96"/>
      <c r="L75" s="139"/>
    </row>
    <row r="76" spans="2:12" s="6" customFormat="1" ht="7.5" customHeight="1">
      <c r="B76" s="95"/>
      <c r="C76" s="96"/>
      <c r="D76" s="96"/>
      <c r="E76" s="96"/>
      <c r="F76" s="96"/>
      <c r="G76" s="96"/>
      <c r="H76" s="96"/>
      <c r="J76" s="96"/>
      <c r="K76" s="96"/>
      <c r="L76" s="139"/>
    </row>
    <row r="77" spans="2:12" s="6" customFormat="1" ht="18" customHeight="1">
      <c r="B77" s="95"/>
      <c r="C77" s="19" t="s">
        <v>21</v>
      </c>
      <c r="D77" s="96"/>
      <c r="E77" s="96"/>
      <c r="F77" s="17" t="str">
        <f>$F$14</f>
        <v>Náchod</v>
      </c>
      <c r="G77" s="96"/>
      <c r="H77" s="96"/>
      <c r="I77" s="98" t="s">
        <v>23</v>
      </c>
      <c r="J77" s="52" t="str">
        <f>IF($J$14="","",$J$14)</f>
        <v>04.05.2015</v>
      </c>
      <c r="K77" s="96"/>
      <c r="L77" s="139"/>
    </row>
    <row r="78" spans="2:12" s="6" customFormat="1" ht="7.5" customHeight="1">
      <c r="B78" s="95"/>
      <c r="C78" s="96"/>
      <c r="D78" s="96"/>
      <c r="E78" s="96"/>
      <c r="F78" s="96"/>
      <c r="G78" s="96"/>
      <c r="H78" s="96"/>
      <c r="J78" s="96"/>
      <c r="K78" s="96"/>
      <c r="L78" s="139"/>
    </row>
    <row r="79" spans="2:12" s="6" customFormat="1" ht="13.5" customHeight="1">
      <c r="B79" s="95"/>
      <c r="C79" s="19" t="s">
        <v>25</v>
      </c>
      <c r="D79" s="96"/>
      <c r="E79" s="96"/>
      <c r="F79" s="17" t="str">
        <f>$E$17</f>
        <v>Město Náchod, Masarykovo náměstí 40, Náchod</v>
      </c>
      <c r="G79" s="96"/>
      <c r="H79" s="96"/>
      <c r="I79" s="98" t="s">
        <v>32</v>
      </c>
      <c r="J79" s="17" t="str">
        <f>$E$23</f>
        <v>JOSTA, s.r.o., Palachova 1742, Náchod</v>
      </c>
      <c r="K79" s="96"/>
      <c r="L79" s="139"/>
    </row>
    <row r="80" spans="2:12" s="6" customFormat="1" ht="15" customHeight="1">
      <c r="B80" s="95"/>
      <c r="C80" s="19" t="s">
        <v>30</v>
      </c>
      <c r="D80" s="96"/>
      <c r="E80" s="96"/>
      <c r="F80" s="17">
        <f>IF($E$20="","",$E$20)</f>
      </c>
      <c r="G80" s="96"/>
      <c r="H80" s="96"/>
      <c r="J80" s="96"/>
      <c r="K80" s="96"/>
      <c r="L80" s="139"/>
    </row>
    <row r="81" spans="2:12" s="6" customFormat="1" ht="11.25" customHeight="1">
      <c r="B81" s="95"/>
      <c r="C81" s="96"/>
      <c r="D81" s="96"/>
      <c r="E81" s="96"/>
      <c r="F81" s="96"/>
      <c r="G81" s="96"/>
      <c r="H81" s="96"/>
      <c r="J81" s="96"/>
      <c r="K81" s="96"/>
      <c r="L81" s="139"/>
    </row>
    <row r="82" spans="2:20" s="140" customFormat="1" ht="30" customHeight="1">
      <c r="B82" s="141"/>
      <c r="C82" s="142" t="s">
        <v>107</v>
      </c>
      <c r="D82" s="143" t="s">
        <v>58</v>
      </c>
      <c r="E82" s="143" t="s">
        <v>54</v>
      </c>
      <c r="F82" s="143" t="s">
        <v>108</v>
      </c>
      <c r="G82" s="143" t="s">
        <v>109</v>
      </c>
      <c r="H82" s="143" t="s">
        <v>110</v>
      </c>
      <c r="I82" s="144" t="s">
        <v>111</v>
      </c>
      <c r="J82" s="143" t="s">
        <v>112</v>
      </c>
      <c r="K82" s="145" t="s">
        <v>113</v>
      </c>
      <c r="L82" s="146"/>
      <c r="M82" s="58" t="s">
        <v>114</v>
      </c>
      <c r="N82" s="59" t="s">
        <v>43</v>
      </c>
      <c r="O82" s="59" t="s">
        <v>115</v>
      </c>
      <c r="P82" s="59" t="s">
        <v>116</v>
      </c>
      <c r="Q82" s="59" t="s">
        <v>117</v>
      </c>
      <c r="R82" s="59" t="s">
        <v>118</v>
      </c>
      <c r="S82" s="59" t="s">
        <v>119</v>
      </c>
      <c r="T82" s="60" t="s">
        <v>120</v>
      </c>
    </row>
    <row r="83" spans="2:63" s="6" customFormat="1" ht="30" customHeight="1">
      <c r="B83" s="95"/>
      <c r="C83" s="64" t="s">
        <v>95</v>
      </c>
      <c r="D83" s="96"/>
      <c r="E83" s="96"/>
      <c r="F83" s="96"/>
      <c r="G83" s="96"/>
      <c r="H83" s="96"/>
      <c r="J83" s="147">
        <f>$BK$83</f>
        <v>0</v>
      </c>
      <c r="K83" s="96"/>
      <c r="L83" s="139"/>
      <c r="M83" s="148"/>
      <c r="N83" s="103"/>
      <c r="O83" s="103"/>
      <c r="P83" s="149">
        <f>$P$84</f>
        <v>0</v>
      </c>
      <c r="Q83" s="103"/>
      <c r="R83" s="149">
        <f>$R$84</f>
        <v>0</v>
      </c>
      <c r="S83" s="103"/>
      <c r="T83" s="150">
        <f>$T$84</f>
        <v>0</v>
      </c>
      <c r="AT83" s="6" t="s">
        <v>72</v>
      </c>
      <c r="AU83" s="6" t="s">
        <v>96</v>
      </c>
      <c r="BK83" s="151">
        <f>$BK$84</f>
        <v>0</v>
      </c>
    </row>
    <row r="84" spans="2:63" s="152" customFormat="1" ht="38.25" customHeight="1">
      <c r="B84" s="153"/>
      <c r="C84" s="154"/>
      <c r="D84" s="154" t="s">
        <v>72</v>
      </c>
      <c r="E84" s="155" t="s">
        <v>573</v>
      </c>
      <c r="F84" s="155" t="s">
        <v>574</v>
      </c>
      <c r="G84" s="154"/>
      <c r="H84" s="154"/>
      <c r="J84" s="156">
        <f>$BK$84</f>
        <v>0</v>
      </c>
      <c r="K84" s="154"/>
      <c r="L84" s="157"/>
      <c r="M84" s="158"/>
      <c r="N84" s="154"/>
      <c r="O84" s="154"/>
      <c r="P84" s="159">
        <f>SUM($P$85:$P$90)</f>
        <v>0</v>
      </c>
      <c r="Q84" s="154"/>
      <c r="R84" s="159">
        <f>SUM($R$85:$R$90)</f>
        <v>0</v>
      </c>
      <c r="S84" s="154"/>
      <c r="T84" s="160">
        <f>SUM($T$85:$T$90)</f>
        <v>0</v>
      </c>
      <c r="AR84" s="161" t="s">
        <v>161</v>
      </c>
      <c r="AT84" s="161" t="s">
        <v>72</v>
      </c>
      <c r="AU84" s="161" t="s">
        <v>73</v>
      </c>
      <c r="AY84" s="161" t="s">
        <v>123</v>
      </c>
      <c r="BK84" s="162">
        <f>SUM($BK$85:$BK$90)</f>
        <v>0</v>
      </c>
    </row>
    <row r="85" spans="2:65" s="6" customFormat="1" ht="13.5" customHeight="1">
      <c r="B85" s="95"/>
      <c r="C85" s="165" t="s">
        <v>80</v>
      </c>
      <c r="D85" s="165" t="s">
        <v>125</v>
      </c>
      <c r="E85" s="166" t="s">
        <v>575</v>
      </c>
      <c r="F85" s="167" t="s">
        <v>576</v>
      </c>
      <c r="G85" s="168" t="s">
        <v>577</v>
      </c>
      <c r="H85" s="169">
        <v>1</v>
      </c>
      <c r="I85" s="170"/>
      <c r="J85" s="171">
        <f>ROUND($I$85*$H$85,2)</f>
        <v>0</v>
      </c>
      <c r="K85" s="167" t="s">
        <v>578</v>
      </c>
      <c r="L85" s="139"/>
      <c r="M85" s="172"/>
      <c r="N85" s="173" t="s">
        <v>44</v>
      </c>
      <c r="O85" s="96"/>
      <c r="P85" s="174">
        <f>$O$85*$H$85</f>
        <v>0</v>
      </c>
      <c r="Q85" s="174">
        <v>0</v>
      </c>
      <c r="R85" s="174">
        <f>$Q$85*$H$85</f>
        <v>0</v>
      </c>
      <c r="S85" s="174">
        <v>0</v>
      </c>
      <c r="T85" s="175">
        <f>$S$85*$H$85</f>
        <v>0</v>
      </c>
      <c r="AR85" s="99" t="s">
        <v>579</v>
      </c>
      <c r="AT85" s="99" t="s">
        <v>125</v>
      </c>
      <c r="AU85" s="99" t="s">
        <v>80</v>
      </c>
      <c r="AY85" s="6" t="s">
        <v>123</v>
      </c>
      <c r="BE85" s="176">
        <f>IF($N$85="základní",$J$85,0)</f>
        <v>0</v>
      </c>
      <c r="BF85" s="176">
        <f>IF($N$85="snížená",$J$85,0)</f>
        <v>0</v>
      </c>
      <c r="BG85" s="176">
        <f>IF($N$85="zákl. přenesená",$J$85,0)</f>
        <v>0</v>
      </c>
      <c r="BH85" s="176">
        <f>IF($N$85="sníž. přenesená",$J$85,0)</f>
        <v>0</v>
      </c>
      <c r="BI85" s="176">
        <f>IF($N$85="nulová",$J$85,0)</f>
        <v>0</v>
      </c>
      <c r="BJ85" s="99" t="s">
        <v>80</v>
      </c>
      <c r="BK85" s="176">
        <f>ROUND($I$85*$H$85,2)</f>
        <v>0</v>
      </c>
      <c r="BL85" s="99" t="s">
        <v>579</v>
      </c>
      <c r="BM85" s="99" t="s">
        <v>580</v>
      </c>
    </row>
    <row r="86" spans="2:65" s="6" customFormat="1" ht="13.5" customHeight="1">
      <c r="B86" s="95"/>
      <c r="C86" s="168" t="s">
        <v>83</v>
      </c>
      <c r="D86" s="168" t="s">
        <v>125</v>
      </c>
      <c r="E86" s="166" t="s">
        <v>581</v>
      </c>
      <c r="F86" s="167" t="s">
        <v>582</v>
      </c>
      <c r="G86" s="168" t="s">
        <v>577</v>
      </c>
      <c r="H86" s="169">
        <v>1</v>
      </c>
      <c r="I86" s="170"/>
      <c r="J86" s="171">
        <f>ROUND($I$86*$H$86,2)</f>
        <v>0</v>
      </c>
      <c r="K86" s="167" t="s">
        <v>578</v>
      </c>
      <c r="L86" s="139"/>
      <c r="M86" s="172"/>
      <c r="N86" s="173" t="s">
        <v>44</v>
      </c>
      <c r="O86" s="96"/>
      <c r="P86" s="174">
        <f>$O$86*$H$86</f>
        <v>0</v>
      </c>
      <c r="Q86" s="174">
        <v>0</v>
      </c>
      <c r="R86" s="174">
        <f>$Q$86*$H$86</f>
        <v>0</v>
      </c>
      <c r="S86" s="174">
        <v>0</v>
      </c>
      <c r="T86" s="175">
        <f>$S$86*$H$86</f>
        <v>0</v>
      </c>
      <c r="AR86" s="99" t="s">
        <v>579</v>
      </c>
      <c r="AT86" s="99" t="s">
        <v>125</v>
      </c>
      <c r="AU86" s="99" t="s">
        <v>80</v>
      </c>
      <c r="AY86" s="99" t="s">
        <v>123</v>
      </c>
      <c r="BE86" s="176">
        <f>IF($N$86="základní",$J$86,0)</f>
        <v>0</v>
      </c>
      <c r="BF86" s="176">
        <f>IF($N$86="snížená",$J$86,0)</f>
        <v>0</v>
      </c>
      <c r="BG86" s="176">
        <f>IF($N$86="zákl. přenesená",$J$86,0)</f>
        <v>0</v>
      </c>
      <c r="BH86" s="176">
        <f>IF($N$86="sníž. přenesená",$J$86,0)</f>
        <v>0</v>
      </c>
      <c r="BI86" s="176">
        <f>IF($N$86="nulová",$J$86,0)</f>
        <v>0</v>
      </c>
      <c r="BJ86" s="99" t="s">
        <v>80</v>
      </c>
      <c r="BK86" s="176">
        <f>ROUND($I$86*$H$86,2)</f>
        <v>0</v>
      </c>
      <c r="BL86" s="99" t="s">
        <v>579</v>
      </c>
      <c r="BM86" s="99" t="s">
        <v>583</v>
      </c>
    </row>
    <row r="87" spans="2:65" s="6" customFormat="1" ht="13.5" customHeight="1">
      <c r="B87" s="95"/>
      <c r="C87" s="168" t="s">
        <v>139</v>
      </c>
      <c r="D87" s="168" t="s">
        <v>125</v>
      </c>
      <c r="E87" s="166" t="s">
        <v>584</v>
      </c>
      <c r="F87" s="167" t="s">
        <v>585</v>
      </c>
      <c r="G87" s="168" t="s">
        <v>577</v>
      </c>
      <c r="H87" s="169">
        <v>1</v>
      </c>
      <c r="I87" s="170"/>
      <c r="J87" s="171">
        <f>ROUND($I$87*$H$87,2)</f>
        <v>0</v>
      </c>
      <c r="K87" s="167" t="s">
        <v>578</v>
      </c>
      <c r="L87" s="139"/>
      <c r="M87" s="172"/>
      <c r="N87" s="173" t="s">
        <v>44</v>
      </c>
      <c r="O87" s="96"/>
      <c r="P87" s="174">
        <f>$O$87*$H$87</f>
        <v>0</v>
      </c>
      <c r="Q87" s="174">
        <v>0</v>
      </c>
      <c r="R87" s="174">
        <f>$Q$87*$H$87</f>
        <v>0</v>
      </c>
      <c r="S87" s="174">
        <v>0</v>
      </c>
      <c r="T87" s="175">
        <f>$S$87*$H$87</f>
        <v>0</v>
      </c>
      <c r="AR87" s="99" t="s">
        <v>579</v>
      </c>
      <c r="AT87" s="99" t="s">
        <v>125</v>
      </c>
      <c r="AU87" s="99" t="s">
        <v>80</v>
      </c>
      <c r="AY87" s="99" t="s">
        <v>123</v>
      </c>
      <c r="BE87" s="176">
        <f>IF($N$87="základní",$J$87,0)</f>
        <v>0</v>
      </c>
      <c r="BF87" s="176">
        <f>IF($N$87="snížená",$J$87,0)</f>
        <v>0</v>
      </c>
      <c r="BG87" s="176">
        <f>IF($N$87="zákl. přenesená",$J$87,0)</f>
        <v>0</v>
      </c>
      <c r="BH87" s="176">
        <f>IF($N$87="sníž. přenesená",$J$87,0)</f>
        <v>0</v>
      </c>
      <c r="BI87" s="176">
        <f>IF($N$87="nulová",$J$87,0)</f>
        <v>0</v>
      </c>
      <c r="BJ87" s="99" t="s">
        <v>80</v>
      </c>
      <c r="BK87" s="176">
        <f>ROUND($I$87*$H$87,2)</f>
        <v>0</v>
      </c>
      <c r="BL87" s="99" t="s">
        <v>579</v>
      </c>
      <c r="BM87" s="99" t="s">
        <v>586</v>
      </c>
    </row>
    <row r="88" spans="2:65" s="6" customFormat="1" ht="13.5" customHeight="1">
      <c r="B88" s="95"/>
      <c r="C88" s="168" t="s">
        <v>129</v>
      </c>
      <c r="D88" s="168" t="s">
        <v>125</v>
      </c>
      <c r="E88" s="166" t="s">
        <v>587</v>
      </c>
      <c r="F88" s="167" t="s">
        <v>588</v>
      </c>
      <c r="G88" s="168" t="s">
        <v>577</v>
      </c>
      <c r="H88" s="169">
        <v>1</v>
      </c>
      <c r="I88" s="170"/>
      <c r="J88" s="171">
        <f>ROUND($I$88*$H$88,2)</f>
        <v>0</v>
      </c>
      <c r="K88" s="167" t="s">
        <v>578</v>
      </c>
      <c r="L88" s="139"/>
      <c r="M88" s="172"/>
      <c r="N88" s="173" t="s">
        <v>44</v>
      </c>
      <c r="O88" s="96"/>
      <c r="P88" s="174">
        <f>$O$88*$H$88</f>
        <v>0</v>
      </c>
      <c r="Q88" s="174">
        <v>0</v>
      </c>
      <c r="R88" s="174">
        <f>$Q$88*$H$88</f>
        <v>0</v>
      </c>
      <c r="S88" s="174">
        <v>0</v>
      </c>
      <c r="T88" s="175">
        <f>$S$88*$H$88</f>
        <v>0</v>
      </c>
      <c r="AR88" s="99" t="s">
        <v>579</v>
      </c>
      <c r="AT88" s="99" t="s">
        <v>125</v>
      </c>
      <c r="AU88" s="99" t="s">
        <v>80</v>
      </c>
      <c r="AY88" s="99" t="s">
        <v>123</v>
      </c>
      <c r="BE88" s="176">
        <f>IF($N$88="základní",$J$88,0)</f>
        <v>0</v>
      </c>
      <c r="BF88" s="176">
        <f>IF($N$88="snížená",$J$88,0)</f>
        <v>0</v>
      </c>
      <c r="BG88" s="176">
        <f>IF($N$88="zákl. přenesená",$J$88,0)</f>
        <v>0</v>
      </c>
      <c r="BH88" s="176">
        <f>IF($N$88="sníž. přenesená",$J$88,0)</f>
        <v>0</v>
      </c>
      <c r="BI88" s="176">
        <f>IF($N$88="nulová",$J$88,0)</f>
        <v>0</v>
      </c>
      <c r="BJ88" s="99" t="s">
        <v>80</v>
      </c>
      <c r="BK88" s="176">
        <f>ROUND($I$88*$H$88,2)</f>
        <v>0</v>
      </c>
      <c r="BL88" s="99" t="s">
        <v>579</v>
      </c>
      <c r="BM88" s="99" t="s">
        <v>589</v>
      </c>
    </row>
    <row r="89" spans="2:65" s="6" customFormat="1" ht="13.5" customHeight="1">
      <c r="B89" s="95"/>
      <c r="C89" s="168" t="s">
        <v>161</v>
      </c>
      <c r="D89" s="168" t="s">
        <v>125</v>
      </c>
      <c r="E89" s="166" t="s">
        <v>590</v>
      </c>
      <c r="F89" s="167" t="s">
        <v>591</v>
      </c>
      <c r="G89" s="168" t="s">
        <v>577</v>
      </c>
      <c r="H89" s="169">
        <v>1</v>
      </c>
      <c r="I89" s="170"/>
      <c r="J89" s="171">
        <f>ROUND($I$89*$H$89,2)</f>
        <v>0</v>
      </c>
      <c r="K89" s="167" t="s">
        <v>136</v>
      </c>
      <c r="L89" s="139"/>
      <c r="M89" s="172"/>
      <c r="N89" s="173" t="s">
        <v>44</v>
      </c>
      <c r="O89" s="96"/>
      <c r="P89" s="174">
        <f>$O$89*$H$89</f>
        <v>0</v>
      </c>
      <c r="Q89" s="174">
        <v>0</v>
      </c>
      <c r="R89" s="174">
        <f>$Q$89*$H$89</f>
        <v>0</v>
      </c>
      <c r="S89" s="174">
        <v>0</v>
      </c>
      <c r="T89" s="175">
        <f>$S$89*$H$89</f>
        <v>0</v>
      </c>
      <c r="AR89" s="99" t="s">
        <v>579</v>
      </c>
      <c r="AT89" s="99" t="s">
        <v>125</v>
      </c>
      <c r="AU89" s="99" t="s">
        <v>80</v>
      </c>
      <c r="AY89" s="99" t="s">
        <v>123</v>
      </c>
      <c r="BE89" s="176">
        <f>IF($N$89="základní",$J$89,0)</f>
        <v>0</v>
      </c>
      <c r="BF89" s="176">
        <f>IF($N$89="snížená",$J$89,0)</f>
        <v>0</v>
      </c>
      <c r="BG89" s="176">
        <f>IF($N$89="zákl. přenesená",$J$89,0)</f>
        <v>0</v>
      </c>
      <c r="BH89" s="176">
        <f>IF($N$89="sníž. přenesená",$J$89,0)</f>
        <v>0</v>
      </c>
      <c r="BI89" s="176">
        <f>IF($N$89="nulová",$J$89,0)</f>
        <v>0</v>
      </c>
      <c r="BJ89" s="99" t="s">
        <v>80</v>
      </c>
      <c r="BK89" s="176">
        <f>ROUND($I$89*$H$89,2)</f>
        <v>0</v>
      </c>
      <c r="BL89" s="99" t="s">
        <v>579</v>
      </c>
      <c r="BM89" s="99" t="s">
        <v>592</v>
      </c>
    </row>
    <row r="90" spans="2:65" s="6" customFormat="1" ht="13.5" customHeight="1">
      <c r="B90" s="95"/>
      <c r="C90" s="168" t="s">
        <v>165</v>
      </c>
      <c r="D90" s="168" t="s">
        <v>125</v>
      </c>
      <c r="E90" s="166" t="s">
        <v>593</v>
      </c>
      <c r="F90" s="167" t="s">
        <v>594</v>
      </c>
      <c r="G90" s="168" t="s">
        <v>577</v>
      </c>
      <c r="H90" s="169">
        <v>1</v>
      </c>
      <c r="I90" s="170"/>
      <c r="J90" s="171">
        <f>ROUND($I$90*$H$90,2)</f>
        <v>0</v>
      </c>
      <c r="K90" s="167"/>
      <c r="L90" s="139"/>
      <c r="M90" s="172"/>
      <c r="N90" s="224" t="s">
        <v>44</v>
      </c>
      <c r="O90" s="225"/>
      <c r="P90" s="226">
        <f>$O$90*$H$90</f>
        <v>0</v>
      </c>
      <c r="Q90" s="226">
        <v>0</v>
      </c>
      <c r="R90" s="226">
        <f>$Q$90*$H$90</f>
        <v>0</v>
      </c>
      <c r="S90" s="226">
        <v>0</v>
      </c>
      <c r="T90" s="227">
        <f>$S$90*$H$90</f>
        <v>0</v>
      </c>
      <c r="AR90" s="99" t="s">
        <v>579</v>
      </c>
      <c r="AT90" s="99" t="s">
        <v>125</v>
      </c>
      <c r="AU90" s="99" t="s">
        <v>80</v>
      </c>
      <c r="AY90" s="99" t="s">
        <v>123</v>
      </c>
      <c r="BE90" s="176">
        <f>IF($N$90="základní",$J$90,0)</f>
        <v>0</v>
      </c>
      <c r="BF90" s="176">
        <f>IF($N$90="snížená",$J$90,0)</f>
        <v>0</v>
      </c>
      <c r="BG90" s="176">
        <f>IF($N$90="zákl. přenesená",$J$90,0)</f>
        <v>0</v>
      </c>
      <c r="BH90" s="176">
        <f>IF($N$90="sníž. přenesená",$J$90,0)</f>
        <v>0</v>
      </c>
      <c r="BI90" s="176">
        <f>IF($N$90="nulová",$J$90,0)</f>
        <v>0</v>
      </c>
      <c r="BJ90" s="99" t="s">
        <v>80</v>
      </c>
      <c r="BK90" s="176">
        <f>ROUND($I$90*$H$90,2)</f>
        <v>0</v>
      </c>
      <c r="BL90" s="99" t="s">
        <v>579</v>
      </c>
      <c r="BM90" s="99" t="s">
        <v>595</v>
      </c>
    </row>
    <row r="91" spans="2:12" s="6" customFormat="1" ht="7.5" customHeight="1">
      <c r="B91" s="115"/>
      <c r="C91" s="116"/>
      <c r="D91" s="116"/>
      <c r="E91" s="116"/>
      <c r="F91" s="116"/>
      <c r="G91" s="116"/>
      <c r="H91" s="116"/>
      <c r="I91" s="117"/>
      <c r="J91" s="116"/>
      <c r="K91" s="116"/>
      <c r="L91" s="139"/>
    </row>
    <row r="335" s="2" customFormat="1" ht="12" customHeight="1"/>
  </sheetData>
  <sheetProtection password="CC35" sheet="1" objects="1" scenarios="1" formatColumns="0" formatRows="0" sort="0" autoFilter="0"/>
  <autoFilter ref="C82:K82"/>
  <mergeCells count="12">
    <mergeCell ref="G1:H1"/>
    <mergeCell ref="L2:V2"/>
    <mergeCell ref="E7:H7"/>
    <mergeCell ref="E9:H9"/>
    <mergeCell ref="E11:H11"/>
    <mergeCell ref="E26:H26"/>
    <mergeCell ref="E47:H47"/>
    <mergeCell ref="E49:H49"/>
    <mergeCell ref="E51:H51"/>
    <mergeCell ref="E71:H71"/>
    <mergeCell ref="E73:H73"/>
    <mergeCell ref="E75:H75"/>
  </mergeCells>
  <hyperlinks>
    <hyperlink ref="F1:G1" location="C2" tooltip="Krycí list soupisu" display="1) Krycí list soupisu"/>
    <hyperlink ref="G1:H1" location="C58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landscape" paperSize="9" scale="91" r:id="rId2"/>
  <headerFooter alignWithMargins="0"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242" customFormat="1" ht="45" customHeight="1">
      <c r="B3" s="240"/>
      <c r="C3" s="356" t="s">
        <v>603</v>
      </c>
      <c r="D3" s="356"/>
      <c r="E3" s="356"/>
      <c r="F3" s="356"/>
      <c r="G3" s="356"/>
      <c r="H3" s="356"/>
      <c r="I3" s="356"/>
      <c r="J3" s="356"/>
      <c r="K3" s="241"/>
    </row>
    <row r="4" spans="2:11" ht="25.5" customHeight="1">
      <c r="B4" s="243"/>
      <c r="C4" s="357" t="s">
        <v>604</v>
      </c>
      <c r="D4" s="357"/>
      <c r="E4" s="357"/>
      <c r="F4" s="357"/>
      <c r="G4" s="357"/>
      <c r="H4" s="357"/>
      <c r="I4" s="357"/>
      <c r="J4" s="357"/>
      <c r="K4" s="244"/>
    </row>
    <row r="5" spans="2:11" ht="5.25" customHeight="1">
      <c r="B5" s="243"/>
      <c r="C5" s="245"/>
      <c r="D5" s="245"/>
      <c r="E5" s="245"/>
      <c r="F5" s="245"/>
      <c r="G5" s="245"/>
      <c r="H5" s="245"/>
      <c r="I5" s="245"/>
      <c r="J5" s="245"/>
      <c r="K5" s="244"/>
    </row>
    <row r="6" spans="2:11" ht="15" customHeight="1">
      <c r="B6" s="243"/>
      <c r="C6" s="358" t="s">
        <v>605</v>
      </c>
      <c r="D6" s="358"/>
      <c r="E6" s="358"/>
      <c r="F6" s="358"/>
      <c r="G6" s="358"/>
      <c r="H6" s="358"/>
      <c r="I6" s="358"/>
      <c r="J6" s="358"/>
      <c r="K6" s="244"/>
    </row>
    <row r="7" spans="2:11" ht="15" customHeight="1">
      <c r="B7" s="247"/>
      <c r="C7" s="358" t="s">
        <v>606</v>
      </c>
      <c r="D7" s="358"/>
      <c r="E7" s="358"/>
      <c r="F7" s="358"/>
      <c r="G7" s="358"/>
      <c r="H7" s="358"/>
      <c r="I7" s="358"/>
      <c r="J7" s="358"/>
      <c r="K7" s="244"/>
    </row>
    <row r="8" spans="2:11" ht="12.75" customHeight="1">
      <c r="B8" s="247"/>
      <c r="C8" s="246"/>
      <c r="D8" s="246"/>
      <c r="E8" s="246"/>
      <c r="F8" s="246"/>
      <c r="G8" s="246"/>
      <c r="H8" s="246"/>
      <c r="I8" s="246"/>
      <c r="J8" s="246"/>
      <c r="K8" s="244"/>
    </row>
    <row r="9" spans="2:11" ht="15" customHeight="1">
      <c r="B9" s="247"/>
      <c r="C9" s="358" t="s">
        <v>607</v>
      </c>
      <c r="D9" s="358"/>
      <c r="E9" s="358"/>
      <c r="F9" s="358"/>
      <c r="G9" s="358"/>
      <c r="H9" s="358"/>
      <c r="I9" s="358"/>
      <c r="J9" s="358"/>
      <c r="K9" s="244"/>
    </row>
    <row r="10" spans="2:11" ht="15" customHeight="1">
      <c r="B10" s="247"/>
      <c r="C10" s="246"/>
      <c r="D10" s="358" t="s">
        <v>608</v>
      </c>
      <c r="E10" s="358"/>
      <c r="F10" s="358"/>
      <c r="G10" s="358"/>
      <c r="H10" s="358"/>
      <c r="I10" s="358"/>
      <c r="J10" s="358"/>
      <c r="K10" s="244"/>
    </row>
    <row r="11" spans="2:11" ht="15" customHeight="1">
      <c r="B11" s="247"/>
      <c r="C11" s="248"/>
      <c r="D11" s="358" t="s">
        <v>609</v>
      </c>
      <c r="E11" s="358"/>
      <c r="F11" s="358"/>
      <c r="G11" s="358"/>
      <c r="H11" s="358"/>
      <c r="I11" s="358"/>
      <c r="J11" s="358"/>
      <c r="K11" s="244"/>
    </row>
    <row r="12" spans="2:11" ht="12.75" customHeight="1">
      <c r="B12" s="247"/>
      <c r="C12" s="248"/>
      <c r="D12" s="248"/>
      <c r="E12" s="248"/>
      <c r="F12" s="248"/>
      <c r="G12" s="248"/>
      <c r="H12" s="248"/>
      <c r="I12" s="248"/>
      <c r="J12" s="248"/>
      <c r="K12" s="244"/>
    </row>
    <row r="13" spans="2:11" ht="15" customHeight="1">
      <c r="B13" s="247"/>
      <c r="C13" s="248"/>
      <c r="D13" s="358" t="s">
        <v>610</v>
      </c>
      <c r="E13" s="358"/>
      <c r="F13" s="358"/>
      <c r="G13" s="358"/>
      <c r="H13" s="358"/>
      <c r="I13" s="358"/>
      <c r="J13" s="358"/>
      <c r="K13" s="244"/>
    </row>
    <row r="14" spans="2:11" ht="15" customHeight="1">
      <c r="B14" s="247"/>
      <c r="C14" s="248"/>
      <c r="D14" s="358" t="s">
        <v>611</v>
      </c>
      <c r="E14" s="358"/>
      <c r="F14" s="358"/>
      <c r="G14" s="358"/>
      <c r="H14" s="358"/>
      <c r="I14" s="358"/>
      <c r="J14" s="358"/>
      <c r="K14" s="244"/>
    </row>
    <row r="15" spans="2:11" ht="15" customHeight="1">
      <c r="B15" s="247"/>
      <c r="C15" s="248"/>
      <c r="D15" s="358" t="s">
        <v>612</v>
      </c>
      <c r="E15" s="358"/>
      <c r="F15" s="358"/>
      <c r="G15" s="358"/>
      <c r="H15" s="358"/>
      <c r="I15" s="358"/>
      <c r="J15" s="358"/>
      <c r="K15" s="244"/>
    </row>
    <row r="16" spans="2:11" ht="15" customHeight="1">
      <c r="B16" s="247"/>
      <c r="C16" s="248"/>
      <c r="D16" s="248"/>
      <c r="E16" s="249" t="s">
        <v>79</v>
      </c>
      <c r="F16" s="358" t="s">
        <v>613</v>
      </c>
      <c r="G16" s="358"/>
      <c r="H16" s="358"/>
      <c r="I16" s="358"/>
      <c r="J16" s="358"/>
      <c r="K16" s="244"/>
    </row>
    <row r="17" spans="2:11" ht="15" customHeight="1">
      <c r="B17" s="247"/>
      <c r="C17" s="248"/>
      <c r="D17" s="248"/>
      <c r="E17" s="249" t="s">
        <v>614</v>
      </c>
      <c r="F17" s="358" t="s">
        <v>615</v>
      </c>
      <c r="G17" s="358"/>
      <c r="H17" s="358"/>
      <c r="I17" s="358"/>
      <c r="J17" s="358"/>
      <c r="K17" s="244"/>
    </row>
    <row r="18" spans="2:11" ht="15" customHeight="1">
      <c r="B18" s="247"/>
      <c r="C18" s="248"/>
      <c r="D18" s="248"/>
      <c r="E18" s="249" t="s">
        <v>616</v>
      </c>
      <c r="F18" s="358" t="s">
        <v>617</v>
      </c>
      <c r="G18" s="358"/>
      <c r="H18" s="358"/>
      <c r="I18" s="358"/>
      <c r="J18" s="358"/>
      <c r="K18" s="244"/>
    </row>
    <row r="19" spans="2:11" ht="15" customHeight="1">
      <c r="B19" s="247"/>
      <c r="C19" s="248"/>
      <c r="D19" s="248"/>
      <c r="E19" s="249" t="s">
        <v>618</v>
      </c>
      <c r="F19" s="358" t="s">
        <v>86</v>
      </c>
      <c r="G19" s="358"/>
      <c r="H19" s="358"/>
      <c r="I19" s="358"/>
      <c r="J19" s="358"/>
      <c r="K19" s="244"/>
    </row>
    <row r="20" spans="2:11" ht="15" customHeight="1">
      <c r="B20" s="247"/>
      <c r="C20" s="248"/>
      <c r="D20" s="248"/>
      <c r="E20" s="249" t="s">
        <v>619</v>
      </c>
      <c r="F20" s="358" t="s">
        <v>620</v>
      </c>
      <c r="G20" s="358"/>
      <c r="H20" s="358"/>
      <c r="I20" s="358"/>
      <c r="J20" s="358"/>
      <c r="K20" s="244"/>
    </row>
    <row r="21" spans="2:11" ht="15" customHeight="1">
      <c r="B21" s="247"/>
      <c r="C21" s="248"/>
      <c r="D21" s="248"/>
      <c r="E21" s="249" t="s">
        <v>82</v>
      </c>
      <c r="F21" s="358" t="s">
        <v>621</v>
      </c>
      <c r="G21" s="358"/>
      <c r="H21" s="358"/>
      <c r="I21" s="358"/>
      <c r="J21" s="358"/>
      <c r="K21" s="244"/>
    </row>
    <row r="22" spans="2:11" ht="12.75" customHeight="1">
      <c r="B22" s="247"/>
      <c r="C22" s="248"/>
      <c r="D22" s="248"/>
      <c r="E22" s="248"/>
      <c r="F22" s="248"/>
      <c r="G22" s="248"/>
      <c r="H22" s="248"/>
      <c r="I22" s="248"/>
      <c r="J22" s="248"/>
      <c r="K22" s="244"/>
    </row>
    <row r="23" spans="2:11" ht="15" customHeight="1">
      <c r="B23" s="247"/>
      <c r="C23" s="358" t="s">
        <v>622</v>
      </c>
      <c r="D23" s="358"/>
      <c r="E23" s="358"/>
      <c r="F23" s="358"/>
      <c r="G23" s="358"/>
      <c r="H23" s="358"/>
      <c r="I23" s="358"/>
      <c r="J23" s="358"/>
      <c r="K23" s="244"/>
    </row>
    <row r="24" spans="2:11" ht="15" customHeight="1">
      <c r="B24" s="247"/>
      <c r="C24" s="358" t="s">
        <v>623</v>
      </c>
      <c r="D24" s="358"/>
      <c r="E24" s="358"/>
      <c r="F24" s="358"/>
      <c r="G24" s="358"/>
      <c r="H24" s="358"/>
      <c r="I24" s="358"/>
      <c r="J24" s="358"/>
      <c r="K24" s="244"/>
    </row>
    <row r="25" spans="2:11" ht="15" customHeight="1">
      <c r="B25" s="247"/>
      <c r="C25" s="246"/>
      <c r="D25" s="358" t="s">
        <v>624</v>
      </c>
      <c r="E25" s="358"/>
      <c r="F25" s="358"/>
      <c r="G25" s="358"/>
      <c r="H25" s="358"/>
      <c r="I25" s="358"/>
      <c r="J25" s="358"/>
      <c r="K25" s="244"/>
    </row>
    <row r="26" spans="2:11" ht="15" customHeight="1">
      <c r="B26" s="247"/>
      <c r="C26" s="248"/>
      <c r="D26" s="358" t="s">
        <v>625</v>
      </c>
      <c r="E26" s="358"/>
      <c r="F26" s="358"/>
      <c r="G26" s="358"/>
      <c r="H26" s="358"/>
      <c r="I26" s="358"/>
      <c r="J26" s="358"/>
      <c r="K26" s="244"/>
    </row>
    <row r="27" spans="2:11" ht="12.75" customHeight="1">
      <c r="B27" s="247"/>
      <c r="C27" s="248"/>
      <c r="D27" s="248"/>
      <c r="E27" s="248"/>
      <c r="F27" s="248"/>
      <c r="G27" s="248"/>
      <c r="H27" s="248"/>
      <c r="I27" s="248"/>
      <c r="J27" s="248"/>
      <c r="K27" s="244"/>
    </row>
    <row r="28" spans="2:11" ht="15" customHeight="1">
      <c r="B28" s="247"/>
      <c r="C28" s="248"/>
      <c r="D28" s="358" t="s">
        <v>626</v>
      </c>
      <c r="E28" s="358"/>
      <c r="F28" s="358"/>
      <c r="G28" s="358"/>
      <c r="H28" s="358"/>
      <c r="I28" s="358"/>
      <c r="J28" s="358"/>
      <c r="K28" s="244"/>
    </row>
    <row r="29" spans="2:11" ht="15" customHeight="1">
      <c r="B29" s="247"/>
      <c r="C29" s="248"/>
      <c r="D29" s="358" t="s">
        <v>627</v>
      </c>
      <c r="E29" s="358"/>
      <c r="F29" s="358"/>
      <c r="G29" s="358"/>
      <c r="H29" s="358"/>
      <c r="I29" s="358"/>
      <c r="J29" s="358"/>
      <c r="K29" s="244"/>
    </row>
    <row r="30" spans="2:11" ht="12.75" customHeight="1">
      <c r="B30" s="247"/>
      <c r="C30" s="248"/>
      <c r="D30" s="248"/>
      <c r="E30" s="248"/>
      <c r="F30" s="248"/>
      <c r="G30" s="248"/>
      <c r="H30" s="248"/>
      <c r="I30" s="248"/>
      <c r="J30" s="248"/>
      <c r="K30" s="244"/>
    </row>
    <row r="31" spans="2:11" ht="15" customHeight="1">
      <c r="B31" s="247"/>
      <c r="C31" s="248"/>
      <c r="D31" s="358" t="s">
        <v>628</v>
      </c>
      <c r="E31" s="358"/>
      <c r="F31" s="358"/>
      <c r="G31" s="358"/>
      <c r="H31" s="358"/>
      <c r="I31" s="358"/>
      <c r="J31" s="358"/>
      <c r="K31" s="244"/>
    </row>
    <row r="32" spans="2:11" ht="15" customHeight="1">
      <c r="B32" s="247"/>
      <c r="C32" s="248"/>
      <c r="D32" s="358" t="s">
        <v>629</v>
      </c>
      <c r="E32" s="358"/>
      <c r="F32" s="358"/>
      <c r="G32" s="358"/>
      <c r="H32" s="358"/>
      <c r="I32" s="358"/>
      <c r="J32" s="358"/>
      <c r="K32" s="244"/>
    </row>
    <row r="33" spans="2:11" ht="15" customHeight="1">
      <c r="B33" s="247"/>
      <c r="C33" s="248"/>
      <c r="D33" s="358" t="s">
        <v>630</v>
      </c>
      <c r="E33" s="358"/>
      <c r="F33" s="358"/>
      <c r="G33" s="358"/>
      <c r="H33" s="358"/>
      <c r="I33" s="358"/>
      <c r="J33" s="358"/>
      <c r="K33" s="244"/>
    </row>
    <row r="34" spans="2:11" ht="15" customHeight="1">
      <c r="B34" s="247"/>
      <c r="C34" s="248"/>
      <c r="D34" s="246"/>
      <c r="E34" s="250" t="s">
        <v>107</v>
      </c>
      <c r="F34" s="246"/>
      <c r="G34" s="358" t="s">
        <v>631</v>
      </c>
      <c r="H34" s="358"/>
      <c r="I34" s="358"/>
      <c r="J34" s="358"/>
      <c r="K34" s="244"/>
    </row>
    <row r="35" spans="2:11" ht="30.75" customHeight="1">
      <c r="B35" s="247"/>
      <c r="C35" s="248"/>
      <c r="D35" s="246"/>
      <c r="E35" s="250" t="s">
        <v>632</v>
      </c>
      <c r="F35" s="246"/>
      <c r="G35" s="358" t="s">
        <v>633</v>
      </c>
      <c r="H35" s="358"/>
      <c r="I35" s="358"/>
      <c r="J35" s="358"/>
      <c r="K35" s="244"/>
    </row>
    <row r="36" spans="2:11" ht="15" customHeight="1">
      <c r="B36" s="247"/>
      <c r="C36" s="248"/>
      <c r="D36" s="246"/>
      <c r="E36" s="250" t="s">
        <v>54</v>
      </c>
      <c r="F36" s="246"/>
      <c r="G36" s="358" t="s">
        <v>634</v>
      </c>
      <c r="H36" s="358"/>
      <c r="I36" s="358"/>
      <c r="J36" s="358"/>
      <c r="K36" s="244"/>
    </row>
    <row r="37" spans="2:11" ht="15" customHeight="1">
      <c r="B37" s="247"/>
      <c r="C37" s="248"/>
      <c r="D37" s="246"/>
      <c r="E37" s="250" t="s">
        <v>108</v>
      </c>
      <c r="F37" s="246"/>
      <c r="G37" s="358" t="s">
        <v>635</v>
      </c>
      <c r="H37" s="358"/>
      <c r="I37" s="358"/>
      <c r="J37" s="358"/>
      <c r="K37" s="244"/>
    </row>
    <row r="38" spans="2:11" ht="15" customHeight="1">
      <c r="B38" s="247"/>
      <c r="C38" s="248"/>
      <c r="D38" s="246"/>
      <c r="E38" s="250" t="s">
        <v>109</v>
      </c>
      <c r="F38" s="246"/>
      <c r="G38" s="358" t="s">
        <v>636</v>
      </c>
      <c r="H38" s="358"/>
      <c r="I38" s="358"/>
      <c r="J38" s="358"/>
      <c r="K38" s="244"/>
    </row>
    <row r="39" spans="2:11" ht="15" customHeight="1">
      <c r="B39" s="247"/>
      <c r="C39" s="248"/>
      <c r="D39" s="246"/>
      <c r="E39" s="250" t="s">
        <v>110</v>
      </c>
      <c r="F39" s="246"/>
      <c r="G39" s="358" t="s">
        <v>637</v>
      </c>
      <c r="H39" s="358"/>
      <c r="I39" s="358"/>
      <c r="J39" s="358"/>
      <c r="K39" s="244"/>
    </row>
    <row r="40" spans="2:11" ht="15" customHeight="1">
      <c r="B40" s="247"/>
      <c r="C40" s="248"/>
      <c r="D40" s="246"/>
      <c r="E40" s="250" t="s">
        <v>638</v>
      </c>
      <c r="F40" s="246"/>
      <c r="G40" s="358" t="s">
        <v>639</v>
      </c>
      <c r="H40" s="358"/>
      <c r="I40" s="358"/>
      <c r="J40" s="358"/>
      <c r="K40" s="244"/>
    </row>
    <row r="41" spans="2:11" ht="15" customHeight="1">
      <c r="B41" s="247"/>
      <c r="C41" s="248"/>
      <c r="D41" s="246"/>
      <c r="E41" s="250"/>
      <c r="F41" s="246"/>
      <c r="G41" s="358" t="s">
        <v>640</v>
      </c>
      <c r="H41" s="358"/>
      <c r="I41" s="358"/>
      <c r="J41" s="358"/>
      <c r="K41" s="244"/>
    </row>
    <row r="42" spans="2:11" ht="15" customHeight="1">
      <c r="B42" s="247"/>
      <c r="C42" s="248"/>
      <c r="D42" s="246"/>
      <c r="E42" s="250" t="s">
        <v>641</v>
      </c>
      <c r="F42" s="246"/>
      <c r="G42" s="358" t="s">
        <v>642</v>
      </c>
      <c r="H42" s="358"/>
      <c r="I42" s="358"/>
      <c r="J42" s="358"/>
      <c r="K42" s="244"/>
    </row>
    <row r="43" spans="2:11" ht="15" customHeight="1">
      <c r="B43" s="247"/>
      <c r="C43" s="248"/>
      <c r="D43" s="246"/>
      <c r="E43" s="250" t="s">
        <v>113</v>
      </c>
      <c r="F43" s="246"/>
      <c r="G43" s="358" t="s">
        <v>643</v>
      </c>
      <c r="H43" s="358"/>
      <c r="I43" s="358"/>
      <c r="J43" s="358"/>
      <c r="K43" s="244"/>
    </row>
    <row r="44" spans="2:11" ht="12.75" customHeight="1">
      <c r="B44" s="247"/>
      <c r="C44" s="248"/>
      <c r="D44" s="246"/>
      <c r="E44" s="246"/>
      <c r="F44" s="246"/>
      <c r="G44" s="246"/>
      <c r="H44" s="246"/>
      <c r="I44" s="246"/>
      <c r="J44" s="246"/>
      <c r="K44" s="244"/>
    </row>
    <row r="45" spans="2:11" ht="15" customHeight="1">
      <c r="B45" s="247"/>
      <c r="C45" s="248"/>
      <c r="D45" s="358" t="s">
        <v>644</v>
      </c>
      <c r="E45" s="358"/>
      <c r="F45" s="358"/>
      <c r="G45" s="358"/>
      <c r="H45" s="358"/>
      <c r="I45" s="358"/>
      <c r="J45" s="358"/>
      <c r="K45" s="244"/>
    </row>
    <row r="46" spans="2:11" ht="15" customHeight="1">
      <c r="B46" s="247"/>
      <c r="C46" s="248"/>
      <c r="D46" s="248"/>
      <c r="E46" s="358" t="s">
        <v>645</v>
      </c>
      <c r="F46" s="358"/>
      <c r="G46" s="358"/>
      <c r="H46" s="358"/>
      <c r="I46" s="358"/>
      <c r="J46" s="358"/>
      <c r="K46" s="244"/>
    </row>
    <row r="47" spans="2:11" ht="15" customHeight="1">
      <c r="B47" s="247"/>
      <c r="C47" s="248"/>
      <c r="D47" s="248"/>
      <c r="E47" s="358" t="s">
        <v>646</v>
      </c>
      <c r="F47" s="358"/>
      <c r="G47" s="358"/>
      <c r="H47" s="358"/>
      <c r="I47" s="358"/>
      <c r="J47" s="358"/>
      <c r="K47" s="244"/>
    </row>
    <row r="48" spans="2:11" ht="15" customHeight="1">
      <c r="B48" s="247"/>
      <c r="C48" s="248"/>
      <c r="D48" s="248"/>
      <c r="E48" s="358" t="s">
        <v>647</v>
      </c>
      <c r="F48" s="358"/>
      <c r="G48" s="358"/>
      <c r="H48" s="358"/>
      <c r="I48" s="358"/>
      <c r="J48" s="358"/>
      <c r="K48" s="244"/>
    </row>
    <row r="49" spans="2:11" ht="15" customHeight="1">
      <c r="B49" s="247"/>
      <c r="C49" s="248"/>
      <c r="D49" s="358" t="s">
        <v>648</v>
      </c>
      <c r="E49" s="358"/>
      <c r="F49" s="358"/>
      <c r="G49" s="358"/>
      <c r="H49" s="358"/>
      <c r="I49" s="358"/>
      <c r="J49" s="358"/>
      <c r="K49" s="244"/>
    </row>
    <row r="50" spans="2:11" ht="25.5" customHeight="1">
      <c r="B50" s="243"/>
      <c r="C50" s="357" t="s">
        <v>649</v>
      </c>
      <c r="D50" s="357"/>
      <c r="E50" s="357"/>
      <c r="F50" s="357"/>
      <c r="G50" s="357"/>
      <c r="H50" s="357"/>
      <c r="I50" s="357"/>
      <c r="J50" s="357"/>
      <c r="K50" s="244"/>
    </row>
    <row r="51" spans="2:11" ht="5.25" customHeight="1">
      <c r="B51" s="243"/>
      <c r="C51" s="245"/>
      <c r="D51" s="245"/>
      <c r="E51" s="245"/>
      <c r="F51" s="245"/>
      <c r="G51" s="245"/>
      <c r="H51" s="245"/>
      <c r="I51" s="245"/>
      <c r="J51" s="245"/>
      <c r="K51" s="244"/>
    </row>
    <row r="52" spans="2:11" ht="15" customHeight="1">
      <c r="B52" s="243"/>
      <c r="C52" s="358" t="s">
        <v>650</v>
      </c>
      <c r="D52" s="358"/>
      <c r="E52" s="358"/>
      <c r="F52" s="358"/>
      <c r="G52" s="358"/>
      <c r="H52" s="358"/>
      <c r="I52" s="358"/>
      <c r="J52" s="358"/>
      <c r="K52" s="244"/>
    </row>
    <row r="53" spans="2:11" ht="15" customHeight="1">
      <c r="B53" s="243"/>
      <c r="C53" s="358" t="s">
        <v>651</v>
      </c>
      <c r="D53" s="358"/>
      <c r="E53" s="358"/>
      <c r="F53" s="358"/>
      <c r="G53" s="358"/>
      <c r="H53" s="358"/>
      <c r="I53" s="358"/>
      <c r="J53" s="358"/>
      <c r="K53" s="244"/>
    </row>
    <row r="54" spans="2:11" ht="12.75" customHeight="1">
      <c r="B54" s="243"/>
      <c r="C54" s="246"/>
      <c r="D54" s="246"/>
      <c r="E54" s="246"/>
      <c r="F54" s="246"/>
      <c r="G54" s="246"/>
      <c r="H54" s="246"/>
      <c r="I54" s="246"/>
      <c r="J54" s="246"/>
      <c r="K54" s="244"/>
    </row>
    <row r="55" spans="2:11" ht="15" customHeight="1">
      <c r="B55" s="243"/>
      <c r="C55" s="358" t="s">
        <v>652</v>
      </c>
      <c r="D55" s="358"/>
      <c r="E55" s="358"/>
      <c r="F55" s="358"/>
      <c r="G55" s="358"/>
      <c r="H55" s="358"/>
      <c r="I55" s="358"/>
      <c r="J55" s="358"/>
      <c r="K55" s="244"/>
    </row>
    <row r="56" spans="2:11" ht="15" customHeight="1">
      <c r="B56" s="243"/>
      <c r="C56" s="248"/>
      <c r="D56" s="358" t="s">
        <v>653</v>
      </c>
      <c r="E56" s="358"/>
      <c r="F56" s="358"/>
      <c r="G56" s="358"/>
      <c r="H56" s="358"/>
      <c r="I56" s="358"/>
      <c r="J56" s="358"/>
      <c r="K56" s="244"/>
    </row>
    <row r="57" spans="2:11" ht="15" customHeight="1">
      <c r="B57" s="243"/>
      <c r="C57" s="248"/>
      <c r="D57" s="358" t="s">
        <v>654</v>
      </c>
      <c r="E57" s="358"/>
      <c r="F57" s="358"/>
      <c r="G57" s="358"/>
      <c r="H57" s="358"/>
      <c r="I57" s="358"/>
      <c r="J57" s="358"/>
      <c r="K57" s="244"/>
    </row>
    <row r="58" spans="2:11" ht="15" customHeight="1">
      <c r="B58" s="243"/>
      <c r="C58" s="248"/>
      <c r="D58" s="358" t="s">
        <v>655</v>
      </c>
      <c r="E58" s="358"/>
      <c r="F58" s="358"/>
      <c r="G58" s="358"/>
      <c r="H58" s="358"/>
      <c r="I58" s="358"/>
      <c r="J58" s="358"/>
      <c r="K58" s="244"/>
    </row>
    <row r="59" spans="2:11" ht="15" customHeight="1">
      <c r="B59" s="243"/>
      <c r="C59" s="248"/>
      <c r="D59" s="358" t="s">
        <v>656</v>
      </c>
      <c r="E59" s="358"/>
      <c r="F59" s="358"/>
      <c r="G59" s="358"/>
      <c r="H59" s="358"/>
      <c r="I59" s="358"/>
      <c r="J59" s="358"/>
      <c r="K59" s="244"/>
    </row>
    <row r="60" spans="2:11" ht="15" customHeight="1">
      <c r="B60" s="243"/>
      <c r="C60" s="248"/>
      <c r="D60" s="359" t="s">
        <v>657</v>
      </c>
      <c r="E60" s="359"/>
      <c r="F60" s="359"/>
      <c r="G60" s="359"/>
      <c r="H60" s="359"/>
      <c r="I60" s="359"/>
      <c r="J60" s="359"/>
      <c r="K60" s="244"/>
    </row>
    <row r="61" spans="2:11" ht="15" customHeight="1">
      <c r="B61" s="243"/>
      <c r="C61" s="248"/>
      <c r="D61" s="358" t="s">
        <v>658</v>
      </c>
      <c r="E61" s="358"/>
      <c r="F61" s="358"/>
      <c r="G61" s="358"/>
      <c r="H61" s="358"/>
      <c r="I61" s="358"/>
      <c r="J61" s="358"/>
      <c r="K61" s="244"/>
    </row>
    <row r="62" spans="2:11" ht="12.75" customHeight="1">
      <c r="B62" s="243"/>
      <c r="C62" s="248"/>
      <c r="D62" s="248"/>
      <c r="E62" s="251"/>
      <c r="F62" s="248"/>
      <c r="G62" s="248"/>
      <c r="H62" s="248"/>
      <c r="I62" s="248"/>
      <c r="J62" s="248"/>
      <c r="K62" s="244"/>
    </row>
    <row r="63" spans="2:11" ht="15" customHeight="1">
      <c r="B63" s="243"/>
      <c r="C63" s="248"/>
      <c r="D63" s="358" t="s">
        <v>659</v>
      </c>
      <c r="E63" s="358"/>
      <c r="F63" s="358"/>
      <c r="G63" s="358"/>
      <c r="H63" s="358"/>
      <c r="I63" s="358"/>
      <c r="J63" s="358"/>
      <c r="K63" s="244"/>
    </row>
    <row r="64" spans="2:11" ht="15" customHeight="1">
      <c r="B64" s="243"/>
      <c r="C64" s="248"/>
      <c r="D64" s="359" t="s">
        <v>660</v>
      </c>
      <c r="E64" s="359"/>
      <c r="F64" s="359"/>
      <c r="G64" s="359"/>
      <c r="H64" s="359"/>
      <c r="I64" s="359"/>
      <c r="J64" s="359"/>
      <c r="K64" s="244"/>
    </row>
    <row r="65" spans="2:11" ht="15" customHeight="1">
      <c r="B65" s="243"/>
      <c r="C65" s="248"/>
      <c r="D65" s="358" t="s">
        <v>661</v>
      </c>
      <c r="E65" s="358"/>
      <c r="F65" s="358"/>
      <c r="G65" s="358"/>
      <c r="H65" s="358"/>
      <c r="I65" s="358"/>
      <c r="J65" s="358"/>
      <c r="K65" s="244"/>
    </row>
    <row r="66" spans="2:11" ht="15" customHeight="1">
      <c r="B66" s="243"/>
      <c r="C66" s="248"/>
      <c r="D66" s="358" t="s">
        <v>662</v>
      </c>
      <c r="E66" s="358"/>
      <c r="F66" s="358"/>
      <c r="G66" s="358"/>
      <c r="H66" s="358"/>
      <c r="I66" s="358"/>
      <c r="J66" s="358"/>
      <c r="K66" s="244"/>
    </row>
    <row r="67" spans="2:11" ht="15" customHeight="1">
      <c r="B67" s="243"/>
      <c r="C67" s="248"/>
      <c r="D67" s="358" t="s">
        <v>663</v>
      </c>
      <c r="E67" s="358"/>
      <c r="F67" s="358"/>
      <c r="G67" s="358"/>
      <c r="H67" s="358"/>
      <c r="I67" s="358"/>
      <c r="J67" s="358"/>
      <c r="K67" s="244"/>
    </row>
    <row r="68" spans="2:11" ht="15" customHeight="1">
      <c r="B68" s="243"/>
      <c r="C68" s="248"/>
      <c r="D68" s="358" t="s">
        <v>664</v>
      </c>
      <c r="E68" s="358"/>
      <c r="F68" s="358"/>
      <c r="G68" s="358"/>
      <c r="H68" s="358"/>
      <c r="I68" s="358"/>
      <c r="J68" s="358"/>
      <c r="K68" s="244"/>
    </row>
    <row r="69" spans="2:11" ht="12.75" customHeight="1">
      <c r="B69" s="252"/>
      <c r="C69" s="253"/>
      <c r="D69" s="253"/>
      <c r="E69" s="253"/>
      <c r="F69" s="253"/>
      <c r="G69" s="253"/>
      <c r="H69" s="253"/>
      <c r="I69" s="253"/>
      <c r="J69" s="253"/>
      <c r="K69" s="254"/>
    </row>
    <row r="70" spans="2:11" ht="18.75" customHeight="1">
      <c r="B70" s="255"/>
      <c r="C70" s="255"/>
      <c r="D70" s="255"/>
      <c r="E70" s="255"/>
      <c r="F70" s="255"/>
      <c r="G70" s="255"/>
      <c r="H70" s="255"/>
      <c r="I70" s="255"/>
      <c r="J70" s="255"/>
      <c r="K70" s="256"/>
    </row>
    <row r="71" spans="2:11" ht="18.75" customHeight="1"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2:11" ht="7.5" customHeight="1">
      <c r="B72" s="257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ht="45" customHeight="1">
      <c r="B73" s="260"/>
      <c r="C73" s="360" t="s">
        <v>602</v>
      </c>
      <c r="D73" s="360"/>
      <c r="E73" s="360"/>
      <c r="F73" s="360"/>
      <c r="G73" s="360"/>
      <c r="H73" s="360"/>
      <c r="I73" s="360"/>
      <c r="J73" s="360"/>
      <c r="K73" s="261"/>
    </row>
    <row r="74" spans="2:11" ht="17.25" customHeight="1">
      <c r="B74" s="260"/>
      <c r="C74" s="262" t="s">
        <v>665</v>
      </c>
      <c r="D74" s="262"/>
      <c r="E74" s="262"/>
      <c r="F74" s="262" t="s">
        <v>666</v>
      </c>
      <c r="G74" s="263"/>
      <c r="H74" s="262" t="s">
        <v>108</v>
      </c>
      <c r="I74" s="262" t="s">
        <v>58</v>
      </c>
      <c r="J74" s="262" t="s">
        <v>667</v>
      </c>
      <c r="K74" s="261"/>
    </row>
    <row r="75" spans="2:11" ht="17.25" customHeight="1">
      <c r="B75" s="260"/>
      <c r="C75" s="264" t="s">
        <v>668</v>
      </c>
      <c r="D75" s="264"/>
      <c r="E75" s="264"/>
      <c r="F75" s="265" t="s">
        <v>669</v>
      </c>
      <c r="G75" s="266"/>
      <c r="H75" s="264"/>
      <c r="I75" s="264"/>
      <c r="J75" s="264" t="s">
        <v>670</v>
      </c>
      <c r="K75" s="261"/>
    </row>
    <row r="76" spans="2:11" ht="5.25" customHeight="1">
      <c r="B76" s="260"/>
      <c r="C76" s="267"/>
      <c r="D76" s="267"/>
      <c r="E76" s="267"/>
      <c r="F76" s="267"/>
      <c r="G76" s="268"/>
      <c r="H76" s="267"/>
      <c r="I76" s="267"/>
      <c r="J76" s="267"/>
      <c r="K76" s="261"/>
    </row>
    <row r="77" spans="2:11" ht="15" customHeight="1">
      <c r="B77" s="260"/>
      <c r="C77" s="250" t="s">
        <v>54</v>
      </c>
      <c r="D77" s="267"/>
      <c r="E77" s="267"/>
      <c r="F77" s="269" t="s">
        <v>671</v>
      </c>
      <c r="G77" s="268"/>
      <c r="H77" s="250" t="s">
        <v>672</v>
      </c>
      <c r="I77" s="250" t="s">
        <v>673</v>
      </c>
      <c r="J77" s="250">
        <v>20</v>
      </c>
      <c r="K77" s="261"/>
    </row>
    <row r="78" spans="2:11" ht="15" customHeight="1">
      <c r="B78" s="260"/>
      <c r="C78" s="250" t="s">
        <v>674</v>
      </c>
      <c r="D78" s="250"/>
      <c r="E78" s="250"/>
      <c r="F78" s="269" t="s">
        <v>671</v>
      </c>
      <c r="G78" s="268"/>
      <c r="H78" s="250" t="s">
        <v>675</v>
      </c>
      <c r="I78" s="250" t="s">
        <v>673</v>
      </c>
      <c r="J78" s="250">
        <v>120</v>
      </c>
      <c r="K78" s="261"/>
    </row>
    <row r="79" spans="2:11" ht="15" customHeight="1">
      <c r="B79" s="270"/>
      <c r="C79" s="250" t="s">
        <v>676</v>
      </c>
      <c r="D79" s="250"/>
      <c r="E79" s="250"/>
      <c r="F79" s="269" t="s">
        <v>677</v>
      </c>
      <c r="G79" s="268"/>
      <c r="H79" s="250" t="s">
        <v>678</v>
      </c>
      <c r="I79" s="250" t="s">
        <v>673</v>
      </c>
      <c r="J79" s="250">
        <v>50</v>
      </c>
      <c r="K79" s="261"/>
    </row>
    <row r="80" spans="2:11" ht="15" customHeight="1">
      <c r="B80" s="270"/>
      <c r="C80" s="250" t="s">
        <v>679</v>
      </c>
      <c r="D80" s="250"/>
      <c r="E80" s="250"/>
      <c r="F80" s="269" t="s">
        <v>671</v>
      </c>
      <c r="G80" s="268"/>
      <c r="H80" s="250" t="s">
        <v>680</v>
      </c>
      <c r="I80" s="250" t="s">
        <v>681</v>
      </c>
      <c r="J80" s="250"/>
      <c r="K80" s="261"/>
    </row>
    <row r="81" spans="2:11" ht="15" customHeight="1">
      <c r="B81" s="270"/>
      <c r="C81" s="271" t="s">
        <v>682</v>
      </c>
      <c r="D81" s="271"/>
      <c r="E81" s="271"/>
      <c r="F81" s="272" t="s">
        <v>677</v>
      </c>
      <c r="G81" s="271"/>
      <c r="H81" s="271" t="s">
        <v>683</v>
      </c>
      <c r="I81" s="271" t="s">
        <v>673</v>
      </c>
      <c r="J81" s="271">
        <v>15</v>
      </c>
      <c r="K81" s="261"/>
    </row>
    <row r="82" spans="2:11" ht="15" customHeight="1">
      <c r="B82" s="270"/>
      <c r="C82" s="271" t="s">
        <v>684</v>
      </c>
      <c r="D82" s="271"/>
      <c r="E82" s="271"/>
      <c r="F82" s="272" t="s">
        <v>677</v>
      </c>
      <c r="G82" s="271"/>
      <c r="H82" s="271" t="s">
        <v>685</v>
      </c>
      <c r="I82" s="271" t="s">
        <v>673</v>
      </c>
      <c r="J82" s="271">
        <v>15</v>
      </c>
      <c r="K82" s="261"/>
    </row>
    <row r="83" spans="2:11" ht="15" customHeight="1">
      <c r="B83" s="270"/>
      <c r="C83" s="271" t="s">
        <v>686</v>
      </c>
      <c r="D83" s="271"/>
      <c r="E83" s="271"/>
      <c r="F83" s="272" t="s">
        <v>677</v>
      </c>
      <c r="G83" s="271"/>
      <c r="H83" s="271" t="s">
        <v>687</v>
      </c>
      <c r="I83" s="271" t="s">
        <v>673</v>
      </c>
      <c r="J83" s="271">
        <v>20</v>
      </c>
      <c r="K83" s="261"/>
    </row>
    <row r="84" spans="2:11" ht="15" customHeight="1">
      <c r="B84" s="270"/>
      <c r="C84" s="271" t="s">
        <v>688</v>
      </c>
      <c r="D84" s="271"/>
      <c r="E84" s="271"/>
      <c r="F84" s="272" t="s">
        <v>677</v>
      </c>
      <c r="G84" s="271"/>
      <c r="H84" s="271" t="s">
        <v>689</v>
      </c>
      <c r="I84" s="271" t="s">
        <v>673</v>
      </c>
      <c r="J84" s="271">
        <v>20</v>
      </c>
      <c r="K84" s="261"/>
    </row>
    <row r="85" spans="2:11" ht="15" customHeight="1">
      <c r="B85" s="270"/>
      <c r="C85" s="250" t="s">
        <v>690</v>
      </c>
      <c r="D85" s="250"/>
      <c r="E85" s="250"/>
      <c r="F85" s="269" t="s">
        <v>677</v>
      </c>
      <c r="G85" s="268"/>
      <c r="H85" s="250" t="s">
        <v>691</v>
      </c>
      <c r="I85" s="250" t="s">
        <v>673</v>
      </c>
      <c r="J85" s="250">
        <v>50</v>
      </c>
      <c r="K85" s="261"/>
    </row>
    <row r="86" spans="2:11" ht="15" customHeight="1">
      <c r="B86" s="270"/>
      <c r="C86" s="250" t="s">
        <v>692</v>
      </c>
      <c r="D86" s="250"/>
      <c r="E86" s="250"/>
      <c r="F86" s="269" t="s">
        <v>677</v>
      </c>
      <c r="G86" s="268"/>
      <c r="H86" s="250" t="s">
        <v>693</v>
      </c>
      <c r="I86" s="250" t="s">
        <v>673</v>
      </c>
      <c r="J86" s="250">
        <v>20</v>
      </c>
      <c r="K86" s="261"/>
    </row>
    <row r="87" spans="2:11" ht="15" customHeight="1">
      <c r="B87" s="270"/>
      <c r="C87" s="250" t="s">
        <v>694</v>
      </c>
      <c r="D87" s="250"/>
      <c r="E87" s="250"/>
      <c r="F87" s="269" t="s">
        <v>677</v>
      </c>
      <c r="G87" s="268"/>
      <c r="H87" s="250" t="s">
        <v>695</v>
      </c>
      <c r="I87" s="250" t="s">
        <v>673</v>
      </c>
      <c r="J87" s="250">
        <v>20</v>
      </c>
      <c r="K87" s="261"/>
    </row>
    <row r="88" spans="2:11" ht="15" customHeight="1">
      <c r="B88" s="270"/>
      <c r="C88" s="250" t="s">
        <v>696</v>
      </c>
      <c r="D88" s="250"/>
      <c r="E88" s="250"/>
      <c r="F88" s="269" t="s">
        <v>677</v>
      </c>
      <c r="G88" s="268"/>
      <c r="H88" s="250" t="s">
        <v>697</v>
      </c>
      <c r="I88" s="250" t="s">
        <v>673</v>
      </c>
      <c r="J88" s="250">
        <v>50</v>
      </c>
      <c r="K88" s="261"/>
    </row>
    <row r="89" spans="2:11" ht="15" customHeight="1">
      <c r="B89" s="270"/>
      <c r="C89" s="250" t="s">
        <v>698</v>
      </c>
      <c r="D89" s="250"/>
      <c r="E89" s="250"/>
      <c r="F89" s="269" t="s">
        <v>677</v>
      </c>
      <c r="G89" s="268"/>
      <c r="H89" s="250" t="s">
        <v>698</v>
      </c>
      <c r="I89" s="250" t="s">
        <v>673</v>
      </c>
      <c r="J89" s="250">
        <v>50</v>
      </c>
      <c r="K89" s="261"/>
    </row>
    <row r="90" spans="2:11" ht="15" customHeight="1">
      <c r="B90" s="270"/>
      <c r="C90" s="250" t="s">
        <v>114</v>
      </c>
      <c r="D90" s="250"/>
      <c r="E90" s="250"/>
      <c r="F90" s="269" t="s">
        <v>677</v>
      </c>
      <c r="G90" s="268"/>
      <c r="H90" s="250" t="s">
        <v>699</v>
      </c>
      <c r="I90" s="250" t="s">
        <v>673</v>
      </c>
      <c r="J90" s="250">
        <v>255</v>
      </c>
      <c r="K90" s="261"/>
    </row>
    <row r="91" spans="2:11" ht="15" customHeight="1">
      <c r="B91" s="270"/>
      <c r="C91" s="250" t="s">
        <v>700</v>
      </c>
      <c r="D91" s="250"/>
      <c r="E91" s="250"/>
      <c r="F91" s="269" t="s">
        <v>671</v>
      </c>
      <c r="G91" s="268"/>
      <c r="H91" s="250" t="s">
        <v>701</v>
      </c>
      <c r="I91" s="250" t="s">
        <v>702</v>
      </c>
      <c r="J91" s="250"/>
      <c r="K91" s="261"/>
    </row>
    <row r="92" spans="2:11" ht="15" customHeight="1">
      <c r="B92" s="270"/>
      <c r="C92" s="250" t="s">
        <v>703</v>
      </c>
      <c r="D92" s="250"/>
      <c r="E92" s="250"/>
      <c r="F92" s="269" t="s">
        <v>671</v>
      </c>
      <c r="G92" s="268"/>
      <c r="H92" s="250" t="s">
        <v>704</v>
      </c>
      <c r="I92" s="250" t="s">
        <v>705</v>
      </c>
      <c r="J92" s="250"/>
      <c r="K92" s="261"/>
    </row>
    <row r="93" spans="2:11" ht="15" customHeight="1">
      <c r="B93" s="270"/>
      <c r="C93" s="250" t="s">
        <v>706</v>
      </c>
      <c r="D93" s="250"/>
      <c r="E93" s="250"/>
      <c r="F93" s="269" t="s">
        <v>671</v>
      </c>
      <c r="G93" s="268"/>
      <c r="H93" s="250" t="s">
        <v>706</v>
      </c>
      <c r="I93" s="250" t="s">
        <v>705</v>
      </c>
      <c r="J93" s="250"/>
      <c r="K93" s="261"/>
    </row>
    <row r="94" spans="2:11" ht="15" customHeight="1">
      <c r="B94" s="270"/>
      <c r="C94" s="250" t="s">
        <v>39</v>
      </c>
      <c r="D94" s="250"/>
      <c r="E94" s="250"/>
      <c r="F94" s="269" t="s">
        <v>671</v>
      </c>
      <c r="G94" s="268"/>
      <c r="H94" s="250" t="s">
        <v>707</v>
      </c>
      <c r="I94" s="250" t="s">
        <v>705</v>
      </c>
      <c r="J94" s="250"/>
      <c r="K94" s="261"/>
    </row>
    <row r="95" spans="2:11" ht="15" customHeight="1">
      <c r="B95" s="270"/>
      <c r="C95" s="250" t="s">
        <v>49</v>
      </c>
      <c r="D95" s="250"/>
      <c r="E95" s="250"/>
      <c r="F95" s="269" t="s">
        <v>671</v>
      </c>
      <c r="G95" s="268"/>
      <c r="H95" s="250" t="s">
        <v>708</v>
      </c>
      <c r="I95" s="250" t="s">
        <v>705</v>
      </c>
      <c r="J95" s="250"/>
      <c r="K95" s="261"/>
    </row>
    <row r="96" spans="2:11" ht="15" customHeight="1">
      <c r="B96" s="273"/>
      <c r="C96" s="274"/>
      <c r="D96" s="274"/>
      <c r="E96" s="274"/>
      <c r="F96" s="274"/>
      <c r="G96" s="274"/>
      <c r="H96" s="274"/>
      <c r="I96" s="274"/>
      <c r="J96" s="274"/>
      <c r="K96" s="275"/>
    </row>
    <row r="97" spans="2:11" ht="18.75" customHeight="1">
      <c r="B97" s="276"/>
      <c r="C97" s="277"/>
      <c r="D97" s="277"/>
      <c r="E97" s="277"/>
      <c r="F97" s="277"/>
      <c r="G97" s="277"/>
      <c r="H97" s="277"/>
      <c r="I97" s="277"/>
      <c r="J97" s="277"/>
      <c r="K97" s="276"/>
    </row>
    <row r="98" spans="2:11" ht="18.75" customHeight="1">
      <c r="B98" s="256"/>
      <c r="C98" s="256"/>
      <c r="D98" s="256"/>
      <c r="E98" s="256"/>
      <c r="F98" s="256"/>
      <c r="G98" s="256"/>
      <c r="H98" s="256"/>
      <c r="I98" s="256"/>
      <c r="J98" s="256"/>
      <c r="K98" s="256"/>
    </row>
    <row r="99" spans="2:11" ht="7.5" customHeight="1">
      <c r="B99" s="257"/>
      <c r="C99" s="258"/>
      <c r="D99" s="258"/>
      <c r="E99" s="258"/>
      <c r="F99" s="258"/>
      <c r="G99" s="258"/>
      <c r="H99" s="258"/>
      <c r="I99" s="258"/>
      <c r="J99" s="258"/>
      <c r="K99" s="259"/>
    </row>
    <row r="100" spans="2:11" ht="45" customHeight="1">
      <c r="B100" s="260"/>
      <c r="C100" s="360" t="s">
        <v>709</v>
      </c>
      <c r="D100" s="360"/>
      <c r="E100" s="360"/>
      <c r="F100" s="360"/>
      <c r="G100" s="360"/>
      <c r="H100" s="360"/>
      <c r="I100" s="360"/>
      <c r="J100" s="360"/>
      <c r="K100" s="261"/>
    </row>
    <row r="101" spans="2:11" ht="17.25" customHeight="1">
      <c r="B101" s="260"/>
      <c r="C101" s="262" t="s">
        <v>665</v>
      </c>
      <c r="D101" s="262"/>
      <c r="E101" s="262"/>
      <c r="F101" s="262" t="s">
        <v>666</v>
      </c>
      <c r="G101" s="263"/>
      <c r="H101" s="262" t="s">
        <v>108</v>
      </c>
      <c r="I101" s="262" t="s">
        <v>58</v>
      </c>
      <c r="J101" s="262" t="s">
        <v>667</v>
      </c>
      <c r="K101" s="261"/>
    </row>
    <row r="102" spans="2:11" ht="17.25" customHeight="1">
      <c r="B102" s="260"/>
      <c r="C102" s="264" t="s">
        <v>668</v>
      </c>
      <c r="D102" s="264"/>
      <c r="E102" s="264"/>
      <c r="F102" s="265" t="s">
        <v>669</v>
      </c>
      <c r="G102" s="266"/>
      <c r="H102" s="264"/>
      <c r="I102" s="264"/>
      <c r="J102" s="264" t="s">
        <v>670</v>
      </c>
      <c r="K102" s="261"/>
    </row>
    <row r="103" spans="2:11" ht="5.25" customHeight="1">
      <c r="B103" s="260"/>
      <c r="C103" s="262"/>
      <c r="D103" s="262"/>
      <c r="E103" s="262"/>
      <c r="F103" s="262"/>
      <c r="G103" s="278"/>
      <c r="H103" s="262"/>
      <c r="I103" s="262"/>
      <c r="J103" s="262"/>
      <c r="K103" s="261"/>
    </row>
    <row r="104" spans="2:11" ht="15" customHeight="1">
      <c r="B104" s="260"/>
      <c r="C104" s="250" t="s">
        <v>54</v>
      </c>
      <c r="D104" s="267"/>
      <c r="E104" s="267"/>
      <c r="F104" s="269" t="s">
        <v>671</v>
      </c>
      <c r="G104" s="278"/>
      <c r="H104" s="250" t="s">
        <v>710</v>
      </c>
      <c r="I104" s="250" t="s">
        <v>673</v>
      </c>
      <c r="J104" s="250">
        <v>20</v>
      </c>
      <c r="K104" s="261"/>
    </row>
    <row r="105" spans="2:11" ht="15" customHeight="1">
      <c r="B105" s="260"/>
      <c r="C105" s="250" t="s">
        <v>674</v>
      </c>
      <c r="D105" s="250"/>
      <c r="E105" s="250"/>
      <c r="F105" s="269" t="s">
        <v>671</v>
      </c>
      <c r="G105" s="250"/>
      <c r="H105" s="250" t="s">
        <v>710</v>
      </c>
      <c r="I105" s="250" t="s">
        <v>673</v>
      </c>
      <c r="J105" s="250">
        <v>120</v>
      </c>
      <c r="K105" s="261"/>
    </row>
    <row r="106" spans="2:11" ht="15" customHeight="1">
      <c r="B106" s="270"/>
      <c r="C106" s="250" t="s">
        <v>676</v>
      </c>
      <c r="D106" s="250"/>
      <c r="E106" s="250"/>
      <c r="F106" s="269" t="s">
        <v>677</v>
      </c>
      <c r="G106" s="250"/>
      <c r="H106" s="250" t="s">
        <v>710</v>
      </c>
      <c r="I106" s="250" t="s">
        <v>673</v>
      </c>
      <c r="J106" s="250">
        <v>50</v>
      </c>
      <c r="K106" s="261"/>
    </row>
    <row r="107" spans="2:11" ht="15" customHeight="1">
      <c r="B107" s="270"/>
      <c r="C107" s="250" t="s">
        <v>679</v>
      </c>
      <c r="D107" s="250"/>
      <c r="E107" s="250"/>
      <c r="F107" s="269" t="s">
        <v>671</v>
      </c>
      <c r="G107" s="250"/>
      <c r="H107" s="250" t="s">
        <v>710</v>
      </c>
      <c r="I107" s="250" t="s">
        <v>681</v>
      </c>
      <c r="J107" s="250"/>
      <c r="K107" s="261"/>
    </row>
    <row r="108" spans="2:11" ht="15" customHeight="1">
      <c r="B108" s="270"/>
      <c r="C108" s="250" t="s">
        <v>690</v>
      </c>
      <c r="D108" s="250"/>
      <c r="E108" s="250"/>
      <c r="F108" s="269" t="s">
        <v>677</v>
      </c>
      <c r="G108" s="250"/>
      <c r="H108" s="250" t="s">
        <v>710</v>
      </c>
      <c r="I108" s="250" t="s">
        <v>673</v>
      </c>
      <c r="J108" s="250">
        <v>50</v>
      </c>
      <c r="K108" s="261"/>
    </row>
    <row r="109" spans="2:11" ht="15" customHeight="1">
      <c r="B109" s="270"/>
      <c r="C109" s="250" t="s">
        <v>698</v>
      </c>
      <c r="D109" s="250"/>
      <c r="E109" s="250"/>
      <c r="F109" s="269" t="s">
        <v>677</v>
      </c>
      <c r="G109" s="250"/>
      <c r="H109" s="250" t="s">
        <v>710</v>
      </c>
      <c r="I109" s="250" t="s">
        <v>673</v>
      </c>
      <c r="J109" s="250">
        <v>50</v>
      </c>
      <c r="K109" s="261"/>
    </row>
    <row r="110" spans="2:11" ht="15" customHeight="1">
      <c r="B110" s="270"/>
      <c r="C110" s="250" t="s">
        <v>696</v>
      </c>
      <c r="D110" s="250"/>
      <c r="E110" s="250"/>
      <c r="F110" s="269" t="s">
        <v>677</v>
      </c>
      <c r="G110" s="250"/>
      <c r="H110" s="250" t="s">
        <v>710</v>
      </c>
      <c r="I110" s="250" t="s">
        <v>673</v>
      </c>
      <c r="J110" s="250">
        <v>50</v>
      </c>
      <c r="K110" s="261"/>
    </row>
    <row r="111" spans="2:11" ht="15" customHeight="1">
      <c r="B111" s="270"/>
      <c r="C111" s="250" t="s">
        <v>54</v>
      </c>
      <c r="D111" s="250"/>
      <c r="E111" s="250"/>
      <c r="F111" s="269" t="s">
        <v>671</v>
      </c>
      <c r="G111" s="250"/>
      <c r="H111" s="250" t="s">
        <v>711</v>
      </c>
      <c r="I111" s="250" t="s">
        <v>673</v>
      </c>
      <c r="J111" s="250">
        <v>20</v>
      </c>
      <c r="K111" s="261"/>
    </row>
    <row r="112" spans="2:11" ht="15" customHeight="1">
      <c r="B112" s="270"/>
      <c r="C112" s="250" t="s">
        <v>712</v>
      </c>
      <c r="D112" s="250"/>
      <c r="E112" s="250"/>
      <c r="F112" s="269" t="s">
        <v>671</v>
      </c>
      <c r="G112" s="250"/>
      <c r="H112" s="250" t="s">
        <v>713</v>
      </c>
      <c r="I112" s="250" t="s">
        <v>673</v>
      </c>
      <c r="J112" s="250">
        <v>120</v>
      </c>
      <c r="K112" s="261"/>
    </row>
    <row r="113" spans="2:11" ht="15" customHeight="1">
      <c r="B113" s="270"/>
      <c r="C113" s="250" t="s">
        <v>39</v>
      </c>
      <c r="D113" s="250"/>
      <c r="E113" s="250"/>
      <c r="F113" s="269" t="s">
        <v>671</v>
      </c>
      <c r="G113" s="250"/>
      <c r="H113" s="250" t="s">
        <v>714</v>
      </c>
      <c r="I113" s="250" t="s">
        <v>705</v>
      </c>
      <c r="J113" s="250"/>
      <c r="K113" s="261"/>
    </row>
    <row r="114" spans="2:11" ht="15" customHeight="1">
      <c r="B114" s="270"/>
      <c r="C114" s="250" t="s">
        <v>49</v>
      </c>
      <c r="D114" s="250"/>
      <c r="E114" s="250"/>
      <c r="F114" s="269" t="s">
        <v>671</v>
      </c>
      <c r="G114" s="250"/>
      <c r="H114" s="250" t="s">
        <v>715</v>
      </c>
      <c r="I114" s="250" t="s">
        <v>705</v>
      </c>
      <c r="J114" s="250"/>
      <c r="K114" s="261"/>
    </row>
    <row r="115" spans="2:11" ht="15" customHeight="1">
      <c r="B115" s="270"/>
      <c r="C115" s="250" t="s">
        <v>58</v>
      </c>
      <c r="D115" s="250"/>
      <c r="E115" s="250"/>
      <c r="F115" s="269" t="s">
        <v>671</v>
      </c>
      <c r="G115" s="250"/>
      <c r="H115" s="250" t="s">
        <v>716</v>
      </c>
      <c r="I115" s="250" t="s">
        <v>717</v>
      </c>
      <c r="J115" s="250"/>
      <c r="K115" s="261"/>
    </row>
    <row r="116" spans="2:11" ht="15" customHeight="1">
      <c r="B116" s="273"/>
      <c r="C116" s="279"/>
      <c r="D116" s="279"/>
      <c r="E116" s="279"/>
      <c r="F116" s="279"/>
      <c r="G116" s="279"/>
      <c r="H116" s="279"/>
      <c r="I116" s="279"/>
      <c r="J116" s="279"/>
      <c r="K116" s="275"/>
    </row>
    <row r="117" spans="2:11" ht="18.75" customHeight="1">
      <c r="B117" s="280"/>
      <c r="C117" s="246"/>
      <c r="D117" s="246"/>
      <c r="E117" s="246"/>
      <c r="F117" s="281"/>
      <c r="G117" s="246"/>
      <c r="H117" s="246"/>
      <c r="I117" s="246"/>
      <c r="J117" s="246"/>
      <c r="K117" s="280"/>
    </row>
    <row r="118" spans="2:11" ht="18.75" customHeight="1"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</row>
    <row r="119" spans="2:11" ht="7.5" customHeight="1">
      <c r="B119" s="282"/>
      <c r="C119" s="283"/>
      <c r="D119" s="283"/>
      <c r="E119" s="283"/>
      <c r="F119" s="283"/>
      <c r="G119" s="283"/>
      <c r="H119" s="283"/>
      <c r="I119" s="283"/>
      <c r="J119" s="283"/>
      <c r="K119" s="284"/>
    </row>
    <row r="120" spans="2:11" ht="45" customHeight="1">
      <c r="B120" s="285"/>
      <c r="C120" s="356" t="s">
        <v>718</v>
      </c>
      <c r="D120" s="356"/>
      <c r="E120" s="356"/>
      <c r="F120" s="356"/>
      <c r="G120" s="356"/>
      <c r="H120" s="356"/>
      <c r="I120" s="356"/>
      <c r="J120" s="356"/>
      <c r="K120" s="286"/>
    </row>
    <row r="121" spans="2:11" ht="17.25" customHeight="1">
      <c r="B121" s="287"/>
      <c r="C121" s="262" t="s">
        <v>665</v>
      </c>
      <c r="D121" s="262"/>
      <c r="E121" s="262"/>
      <c r="F121" s="262" t="s">
        <v>666</v>
      </c>
      <c r="G121" s="263"/>
      <c r="H121" s="262" t="s">
        <v>108</v>
      </c>
      <c r="I121" s="262" t="s">
        <v>58</v>
      </c>
      <c r="J121" s="262" t="s">
        <v>667</v>
      </c>
      <c r="K121" s="288"/>
    </row>
    <row r="122" spans="2:11" ht="17.25" customHeight="1">
      <c r="B122" s="287"/>
      <c r="C122" s="264" t="s">
        <v>668</v>
      </c>
      <c r="D122" s="264"/>
      <c r="E122" s="264"/>
      <c r="F122" s="265" t="s">
        <v>669</v>
      </c>
      <c r="G122" s="266"/>
      <c r="H122" s="264"/>
      <c r="I122" s="264"/>
      <c r="J122" s="264" t="s">
        <v>670</v>
      </c>
      <c r="K122" s="288"/>
    </row>
    <row r="123" spans="2:11" ht="5.25" customHeight="1">
      <c r="B123" s="289"/>
      <c r="C123" s="267"/>
      <c r="D123" s="267"/>
      <c r="E123" s="267"/>
      <c r="F123" s="267"/>
      <c r="G123" s="250"/>
      <c r="H123" s="267"/>
      <c r="I123" s="267"/>
      <c r="J123" s="267"/>
      <c r="K123" s="290"/>
    </row>
    <row r="124" spans="2:11" ht="15" customHeight="1">
      <c r="B124" s="289"/>
      <c r="C124" s="250" t="s">
        <v>674</v>
      </c>
      <c r="D124" s="267"/>
      <c r="E124" s="267"/>
      <c r="F124" s="269" t="s">
        <v>671</v>
      </c>
      <c r="G124" s="250"/>
      <c r="H124" s="250" t="s">
        <v>710</v>
      </c>
      <c r="I124" s="250" t="s">
        <v>673</v>
      </c>
      <c r="J124" s="250">
        <v>120</v>
      </c>
      <c r="K124" s="291"/>
    </row>
    <row r="125" spans="2:11" ht="15" customHeight="1">
      <c r="B125" s="289"/>
      <c r="C125" s="250" t="s">
        <v>719</v>
      </c>
      <c r="D125" s="250"/>
      <c r="E125" s="250"/>
      <c r="F125" s="269" t="s">
        <v>671</v>
      </c>
      <c r="G125" s="250"/>
      <c r="H125" s="250" t="s">
        <v>720</v>
      </c>
      <c r="I125" s="250" t="s">
        <v>673</v>
      </c>
      <c r="J125" s="250" t="s">
        <v>721</v>
      </c>
      <c r="K125" s="291"/>
    </row>
    <row r="126" spans="2:11" ht="15" customHeight="1">
      <c r="B126" s="289"/>
      <c r="C126" s="250" t="s">
        <v>82</v>
      </c>
      <c r="D126" s="250"/>
      <c r="E126" s="250"/>
      <c r="F126" s="269" t="s">
        <v>671</v>
      </c>
      <c r="G126" s="250"/>
      <c r="H126" s="250" t="s">
        <v>722</v>
      </c>
      <c r="I126" s="250" t="s">
        <v>673</v>
      </c>
      <c r="J126" s="250" t="s">
        <v>721</v>
      </c>
      <c r="K126" s="291"/>
    </row>
    <row r="127" spans="2:11" ht="15" customHeight="1">
      <c r="B127" s="289"/>
      <c r="C127" s="250" t="s">
        <v>682</v>
      </c>
      <c r="D127" s="250"/>
      <c r="E127" s="250"/>
      <c r="F127" s="269" t="s">
        <v>677</v>
      </c>
      <c r="G127" s="250"/>
      <c r="H127" s="250" t="s">
        <v>683</v>
      </c>
      <c r="I127" s="250" t="s">
        <v>673</v>
      </c>
      <c r="J127" s="250">
        <v>15</v>
      </c>
      <c r="K127" s="291"/>
    </row>
    <row r="128" spans="2:11" ht="15" customHeight="1">
      <c r="B128" s="289"/>
      <c r="C128" s="271" t="s">
        <v>684</v>
      </c>
      <c r="D128" s="271"/>
      <c r="E128" s="271"/>
      <c r="F128" s="272" t="s">
        <v>677</v>
      </c>
      <c r="G128" s="271"/>
      <c r="H128" s="271" t="s">
        <v>685</v>
      </c>
      <c r="I128" s="271" t="s">
        <v>673</v>
      </c>
      <c r="J128" s="271">
        <v>15</v>
      </c>
      <c r="K128" s="291"/>
    </row>
    <row r="129" spans="2:11" ht="15" customHeight="1">
      <c r="B129" s="289"/>
      <c r="C129" s="271" t="s">
        <v>686</v>
      </c>
      <c r="D129" s="271"/>
      <c r="E129" s="271"/>
      <c r="F129" s="272" t="s">
        <v>677</v>
      </c>
      <c r="G129" s="271"/>
      <c r="H129" s="271" t="s">
        <v>687</v>
      </c>
      <c r="I129" s="271" t="s">
        <v>673</v>
      </c>
      <c r="J129" s="271">
        <v>20</v>
      </c>
      <c r="K129" s="291"/>
    </row>
    <row r="130" spans="2:11" ht="15" customHeight="1">
      <c r="B130" s="289"/>
      <c r="C130" s="271" t="s">
        <v>688</v>
      </c>
      <c r="D130" s="271"/>
      <c r="E130" s="271"/>
      <c r="F130" s="272" t="s">
        <v>677</v>
      </c>
      <c r="G130" s="271"/>
      <c r="H130" s="271" t="s">
        <v>689</v>
      </c>
      <c r="I130" s="271" t="s">
        <v>673</v>
      </c>
      <c r="J130" s="271">
        <v>20</v>
      </c>
      <c r="K130" s="291"/>
    </row>
    <row r="131" spans="2:11" ht="15" customHeight="1">
      <c r="B131" s="289"/>
      <c r="C131" s="250" t="s">
        <v>676</v>
      </c>
      <c r="D131" s="250"/>
      <c r="E131" s="250"/>
      <c r="F131" s="269" t="s">
        <v>677</v>
      </c>
      <c r="G131" s="250"/>
      <c r="H131" s="250" t="s">
        <v>710</v>
      </c>
      <c r="I131" s="250" t="s">
        <v>673</v>
      </c>
      <c r="J131" s="250">
        <v>50</v>
      </c>
      <c r="K131" s="291"/>
    </row>
    <row r="132" spans="2:11" ht="15" customHeight="1">
      <c r="B132" s="289"/>
      <c r="C132" s="250" t="s">
        <v>690</v>
      </c>
      <c r="D132" s="250"/>
      <c r="E132" s="250"/>
      <c r="F132" s="269" t="s">
        <v>677</v>
      </c>
      <c r="G132" s="250"/>
      <c r="H132" s="250" t="s">
        <v>710</v>
      </c>
      <c r="I132" s="250" t="s">
        <v>673</v>
      </c>
      <c r="J132" s="250">
        <v>50</v>
      </c>
      <c r="K132" s="291"/>
    </row>
    <row r="133" spans="2:11" ht="15" customHeight="1">
      <c r="B133" s="289"/>
      <c r="C133" s="250" t="s">
        <v>696</v>
      </c>
      <c r="D133" s="250"/>
      <c r="E133" s="250"/>
      <c r="F133" s="269" t="s">
        <v>677</v>
      </c>
      <c r="G133" s="250"/>
      <c r="H133" s="250" t="s">
        <v>710</v>
      </c>
      <c r="I133" s="250" t="s">
        <v>673</v>
      </c>
      <c r="J133" s="250">
        <v>50</v>
      </c>
      <c r="K133" s="291"/>
    </row>
    <row r="134" spans="2:11" ht="15" customHeight="1">
      <c r="B134" s="289"/>
      <c r="C134" s="250" t="s">
        <v>698</v>
      </c>
      <c r="D134" s="250"/>
      <c r="E134" s="250"/>
      <c r="F134" s="269" t="s">
        <v>677</v>
      </c>
      <c r="G134" s="250"/>
      <c r="H134" s="250" t="s">
        <v>710</v>
      </c>
      <c r="I134" s="250" t="s">
        <v>673</v>
      </c>
      <c r="J134" s="250">
        <v>50</v>
      </c>
      <c r="K134" s="291"/>
    </row>
    <row r="135" spans="2:11" ht="15" customHeight="1">
      <c r="B135" s="289"/>
      <c r="C135" s="250" t="s">
        <v>114</v>
      </c>
      <c r="D135" s="250"/>
      <c r="E135" s="250"/>
      <c r="F135" s="269" t="s">
        <v>677</v>
      </c>
      <c r="G135" s="250"/>
      <c r="H135" s="250" t="s">
        <v>723</v>
      </c>
      <c r="I135" s="250" t="s">
        <v>673</v>
      </c>
      <c r="J135" s="250">
        <v>255</v>
      </c>
      <c r="K135" s="291"/>
    </row>
    <row r="136" spans="2:11" ht="15" customHeight="1">
      <c r="B136" s="289"/>
      <c r="C136" s="250" t="s">
        <v>700</v>
      </c>
      <c r="D136" s="250"/>
      <c r="E136" s="250"/>
      <c r="F136" s="269" t="s">
        <v>671</v>
      </c>
      <c r="G136" s="250"/>
      <c r="H136" s="250" t="s">
        <v>724</v>
      </c>
      <c r="I136" s="250" t="s">
        <v>702</v>
      </c>
      <c r="J136" s="250"/>
      <c r="K136" s="291"/>
    </row>
    <row r="137" spans="2:11" ht="15" customHeight="1">
      <c r="B137" s="289"/>
      <c r="C137" s="250" t="s">
        <v>703</v>
      </c>
      <c r="D137" s="250"/>
      <c r="E137" s="250"/>
      <c r="F137" s="269" t="s">
        <v>671</v>
      </c>
      <c r="G137" s="250"/>
      <c r="H137" s="250" t="s">
        <v>725</v>
      </c>
      <c r="I137" s="250" t="s">
        <v>705</v>
      </c>
      <c r="J137" s="250"/>
      <c r="K137" s="291"/>
    </row>
    <row r="138" spans="2:11" ht="15" customHeight="1">
      <c r="B138" s="289"/>
      <c r="C138" s="250" t="s">
        <v>706</v>
      </c>
      <c r="D138" s="250"/>
      <c r="E138" s="250"/>
      <c r="F138" s="269" t="s">
        <v>671</v>
      </c>
      <c r="G138" s="250"/>
      <c r="H138" s="250" t="s">
        <v>706</v>
      </c>
      <c r="I138" s="250" t="s">
        <v>705</v>
      </c>
      <c r="J138" s="250"/>
      <c r="K138" s="291"/>
    </row>
    <row r="139" spans="2:11" ht="15" customHeight="1">
      <c r="B139" s="289"/>
      <c r="C139" s="250" t="s">
        <v>39</v>
      </c>
      <c r="D139" s="250"/>
      <c r="E139" s="250"/>
      <c r="F139" s="269" t="s">
        <v>671</v>
      </c>
      <c r="G139" s="250"/>
      <c r="H139" s="250" t="s">
        <v>726</v>
      </c>
      <c r="I139" s="250" t="s">
        <v>705</v>
      </c>
      <c r="J139" s="250"/>
      <c r="K139" s="291"/>
    </row>
    <row r="140" spans="2:11" ht="15" customHeight="1">
      <c r="B140" s="289"/>
      <c r="C140" s="250" t="s">
        <v>727</v>
      </c>
      <c r="D140" s="250"/>
      <c r="E140" s="250"/>
      <c r="F140" s="269" t="s">
        <v>671</v>
      </c>
      <c r="G140" s="250"/>
      <c r="H140" s="250" t="s">
        <v>728</v>
      </c>
      <c r="I140" s="250" t="s">
        <v>705</v>
      </c>
      <c r="J140" s="250"/>
      <c r="K140" s="291"/>
    </row>
    <row r="141" spans="2:11" ht="15" customHeight="1">
      <c r="B141" s="292"/>
      <c r="C141" s="293"/>
      <c r="D141" s="293"/>
      <c r="E141" s="293"/>
      <c r="F141" s="293"/>
      <c r="G141" s="293"/>
      <c r="H141" s="293"/>
      <c r="I141" s="293"/>
      <c r="J141" s="293"/>
      <c r="K141" s="294"/>
    </row>
    <row r="142" spans="2:11" ht="18.75" customHeight="1">
      <c r="B142" s="246"/>
      <c r="C142" s="246"/>
      <c r="D142" s="246"/>
      <c r="E142" s="246"/>
      <c r="F142" s="281"/>
      <c r="G142" s="246"/>
      <c r="H142" s="246"/>
      <c r="I142" s="246"/>
      <c r="J142" s="246"/>
      <c r="K142" s="246"/>
    </row>
    <row r="143" spans="2:11" ht="18.75" customHeight="1">
      <c r="B143" s="256"/>
      <c r="C143" s="256"/>
      <c r="D143" s="256"/>
      <c r="E143" s="256"/>
      <c r="F143" s="256"/>
      <c r="G143" s="256"/>
      <c r="H143" s="256"/>
      <c r="I143" s="256"/>
      <c r="J143" s="256"/>
      <c r="K143" s="256"/>
    </row>
    <row r="144" spans="2:11" ht="7.5" customHeight="1">
      <c r="B144" s="257"/>
      <c r="C144" s="258"/>
      <c r="D144" s="258"/>
      <c r="E144" s="258"/>
      <c r="F144" s="258"/>
      <c r="G144" s="258"/>
      <c r="H144" s="258"/>
      <c r="I144" s="258"/>
      <c r="J144" s="258"/>
      <c r="K144" s="259"/>
    </row>
    <row r="145" spans="2:11" ht="45" customHeight="1">
      <c r="B145" s="260"/>
      <c r="C145" s="360" t="s">
        <v>729</v>
      </c>
      <c r="D145" s="360"/>
      <c r="E145" s="360"/>
      <c r="F145" s="360"/>
      <c r="G145" s="360"/>
      <c r="H145" s="360"/>
      <c r="I145" s="360"/>
      <c r="J145" s="360"/>
      <c r="K145" s="261"/>
    </row>
    <row r="146" spans="2:11" ht="17.25" customHeight="1">
      <c r="B146" s="260"/>
      <c r="C146" s="262" t="s">
        <v>665</v>
      </c>
      <c r="D146" s="262"/>
      <c r="E146" s="262"/>
      <c r="F146" s="262" t="s">
        <v>666</v>
      </c>
      <c r="G146" s="263"/>
      <c r="H146" s="262" t="s">
        <v>108</v>
      </c>
      <c r="I146" s="262" t="s">
        <v>58</v>
      </c>
      <c r="J146" s="262" t="s">
        <v>667</v>
      </c>
      <c r="K146" s="261"/>
    </row>
    <row r="147" spans="2:11" ht="17.25" customHeight="1">
      <c r="B147" s="260"/>
      <c r="C147" s="264" t="s">
        <v>668</v>
      </c>
      <c r="D147" s="264"/>
      <c r="E147" s="264"/>
      <c r="F147" s="265" t="s">
        <v>669</v>
      </c>
      <c r="G147" s="266"/>
      <c r="H147" s="264"/>
      <c r="I147" s="264"/>
      <c r="J147" s="264" t="s">
        <v>670</v>
      </c>
      <c r="K147" s="261"/>
    </row>
    <row r="148" spans="2:11" ht="5.25" customHeight="1">
      <c r="B148" s="270"/>
      <c r="C148" s="267"/>
      <c r="D148" s="267"/>
      <c r="E148" s="267"/>
      <c r="F148" s="267"/>
      <c r="G148" s="268"/>
      <c r="H148" s="267"/>
      <c r="I148" s="267"/>
      <c r="J148" s="267"/>
      <c r="K148" s="291"/>
    </row>
    <row r="149" spans="2:11" ht="15" customHeight="1">
      <c r="B149" s="270"/>
      <c r="C149" s="295" t="s">
        <v>674</v>
      </c>
      <c r="D149" s="250"/>
      <c r="E149" s="250"/>
      <c r="F149" s="296" t="s">
        <v>671</v>
      </c>
      <c r="G149" s="250"/>
      <c r="H149" s="295" t="s">
        <v>710</v>
      </c>
      <c r="I149" s="295" t="s">
        <v>673</v>
      </c>
      <c r="J149" s="295">
        <v>120</v>
      </c>
      <c r="K149" s="291"/>
    </row>
    <row r="150" spans="2:11" ht="15" customHeight="1">
      <c r="B150" s="270"/>
      <c r="C150" s="295" t="s">
        <v>719</v>
      </c>
      <c r="D150" s="250"/>
      <c r="E150" s="250"/>
      <c r="F150" s="296" t="s">
        <v>671</v>
      </c>
      <c r="G150" s="250"/>
      <c r="H150" s="295" t="s">
        <v>730</v>
      </c>
      <c r="I150" s="295" t="s">
        <v>673</v>
      </c>
      <c r="J150" s="295" t="s">
        <v>721</v>
      </c>
      <c r="K150" s="291"/>
    </row>
    <row r="151" spans="2:11" ht="15" customHeight="1">
      <c r="B151" s="270"/>
      <c r="C151" s="295" t="s">
        <v>82</v>
      </c>
      <c r="D151" s="250"/>
      <c r="E151" s="250"/>
      <c r="F151" s="296" t="s">
        <v>671</v>
      </c>
      <c r="G151" s="250"/>
      <c r="H151" s="295" t="s">
        <v>731</v>
      </c>
      <c r="I151" s="295" t="s">
        <v>673</v>
      </c>
      <c r="J151" s="295" t="s">
        <v>721</v>
      </c>
      <c r="K151" s="291"/>
    </row>
    <row r="152" spans="2:11" ht="15" customHeight="1">
      <c r="B152" s="270"/>
      <c r="C152" s="295" t="s">
        <v>676</v>
      </c>
      <c r="D152" s="250"/>
      <c r="E152" s="250"/>
      <c r="F152" s="296" t="s">
        <v>677</v>
      </c>
      <c r="G152" s="250"/>
      <c r="H152" s="295" t="s">
        <v>710</v>
      </c>
      <c r="I152" s="295" t="s">
        <v>673</v>
      </c>
      <c r="J152" s="295">
        <v>50</v>
      </c>
      <c r="K152" s="291"/>
    </row>
    <row r="153" spans="2:11" ht="15" customHeight="1">
      <c r="B153" s="270"/>
      <c r="C153" s="295" t="s">
        <v>679</v>
      </c>
      <c r="D153" s="250"/>
      <c r="E153" s="250"/>
      <c r="F153" s="296" t="s">
        <v>671</v>
      </c>
      <c r="G153" s="250"/>
      <c r="H153" s="295" t="s">
        <v>710</v>
      </c>
      <c r="I153" s="295" t="s">
        <v>681</v>
      </c>
      <c r="J153" s="295"/>
      <c r="K153" s="291"/>
    </row>
    <row r="154" spans="2:11" ht="15" customHeight="1">
      <c r="B154" s="270"/>
      <c r="C154" s="295" t="s">
        <v>690</v>
      </c>
      <c r="D154" s="250"/>
      <c r="E154" s="250"/>
      <c r="F154" s="296" t="s">
        <v>677</v>
      </c>
      <c r="G154" s="250"/>
      <c r="H154" s="295" t="s">
        <v>710</v>
      </c>
      <c r="I154" s="295" t="s">
        <v>673</v>
      </c>
      <c r="J154" s="295">
        <v>50</v>
      </c>
      <c r="K154" s="291"/>
    </row>
    <row r="155" spans="2:11" ht="15" customHeight="1">
      <c r="B155" s="270"/>
      <c r="C155" s="295" t="s">
        <v>698</v>
      </c>
      <c r="D155" s="250"/>
      <c r="E155" s="250"/>
      <c r="F155" s="296" t="s">
        <v>677</v>
      </c>
      <c r="G155" s="250"/>
      <c r="H155" s="295" t="s">
        <v>710</v>
      </c>
      <c r="I155" s="295" t="s">
        <v>673</v>
      </c>
      <c r="J155" s="295">
        <v>50</v>
      </c>
      <c r="K155" s="291"/>
    </row>
    <row r="156" spans="2:11" ht="15" customHeight="1">
      <c r="B156" s="270"/>
      <c r="C156" s="295" t="s">
        <v>696</v>
      </c>
      <c r="D156" s="250"/>
      <c r="E156" s="250"/>
      <c r="F156" s="296" t="s">
        <v>677</v>
      </c>
      <c r="G156" s="250"/>
      <c r="H156" s="295" t="s">
        <v>710</v>
      </c>
      <c r="I156" s="295" t="s">
        <v>673</v>
      </c>
      <c r="J156" s="295">
        <v>50</v>
      </c>
      <c r="K156" s="291"/>
    </row>
    <row r="157" spans="2:11" ht="15" customHeight="1">
      <c r="B157" s="270"/>
      <c r="C157" s="295" t="s">
        <v>93</v>
      </c>
      <c r="D157" s="250"/>
      <c r="E157" s="250"/>
      <c r="F157" s="296" t="s">
        <v>671</v>
      </c>
      <c r="G157" s="250"/>
      <c r="H157" s="295" t="s">
        <v>732</v>
      </c>
      <c r="I157" s="295" t="s">
        <v>673</v>
      </c>
      <c r="J157" s="295" t="s">
        <v>733</v>
      </c>
      <c r="K157" s="291"/>
    </row>
    <row r="158" spans="2:11" ht="15" customHeight="1">
      <c r="B158" s="270"/>
      <c r="C158" s="295" t="s">
        <v>734</v>
      </c>
      <c r="D158" s="250"/>
      <c r="E158" s="250"/>
      <c r="F158" s="296" t="s">
        <v>671</v>
      </c>
      <c r="G158" s="250"/>
      <c r="H158" s="295" t="s">
        <v>735</v>
      </c>
      <c r="I158" s="295" t="s">
        <v>705</v>
      </c>
      <c r="J158" s="295"/>
      <c r="K158" s="291"/>
    </row>
    <row r="159" spans="2:11" ht="15" customHeight="1">
      <c r="B159" s="297"/>
      <c r="C159" s="279"/>
      <c r="D159" s="279"/>
      <c r="E159" s="279"/>
      <c r="F159" s="279"/>
      <c r="G159" s="279"/>
      <c r="H159" s="279"/>
      <c r="I159" s="279"/>
      <c r="J159" s="279"/>
      <c r="K159" s="298"/>
    </row>
    <row r="160" spans="2:11" ht="18.75" customHeight="1">
      <c r="B160" s="246"/>
      <c r="C160" s="250"/>
      <c r="D160" s="250"/>
      <c r="E160" s="250"/>
      <c r="F160" s="269"/>
      <c r="G160" s="250"/>
      <c r="H160" s="250"/>
      <c r="I160" s="250"/>
      <c r="J160" s="250"/>
      <c r="K160" s="246"/>
    </row>
    <row r="161" spans="2:11" ht="18.75" customHeight="1">
      <c r="B161" s="256"/>
      <c r="C161" s="256"/>
      <c r="D161" s="256"/>
      <c r="E161" s="256"/>
      <c r="F161" s="256"/>
      <c r="G161" s="256"/>
      <c r="H161" s="256"/>
      <c r="I161" s="256"/>
      <c r="J161" s="256"/>
      <c r="K161" s="256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56" t="s">
        <v>736</v>
      </c>
      <c r="D163" s="356"/>
      <c r="E163" s="356"/>
      <c r="F163" s="356"/>
      <c r="G163" s="356"/>
      <c r="H163" s="356"/>
      <c r="I163" s="356"/>
      <c r="J163" s="356"/>
      <c r="K163" s="241"/>
    </row>
    <row r="164" spans="2:11" ht="17.25" customHeight="1">
      <c r="B164" s="240"/>
      <c r="C164" s="262" t="s">
        <v>665</v>
      </c>
      <c r="D164" s="262"/>
      <c r="E164" s="262"/>
      <c r="F164" s="262" t="s">
        <v>666</v>
      </c>
      <c r="G164" s="299"/>
      <c r="H164" s="300" t="s">
        <v>108</v>
      </c>
      <c r="I164" s="300" t="s">
        <v>58</v>
      </c>
      <c r="J164" s="262" t="s">
        <v>667</v>
      </c>
      <c r="K164" s="241"/>
    </row>
    <row r="165" spans="2:11" ht="17.25" customHeight="1">
      <c r="B165" s="243"/>
      <c r="C165" s="264" t="s">
        <v>668</v>
      </c>
      <c r="D165" s="264"/>
      <c r="E165" s="264"/>
      <c r="F165" s="265" t="s">
        <v>669</v>
      </c>
      <c r="G165" s="301"/>
      <c r="H165" s="302"/>
      <c r="I165" s="302"/>
      <c r="J165" s="264" t="s">
        <v>670</v>
      </c>
      <c r="K165" s="244"/>
    </row>
    <row r="166" spans="2:11" ht="5.25" customHeight="1">
      <c r="B166" s="270"/>
      <c r="C166" s="267"/>
      <c r="D166" s="267"/>
      <c r="E166" s="267"/>
      <c r="F166" s="267"/>
      <c r="G166" s="268"/>
      <c r="H166" s="267"/>
      <c r="I166" s="267"/>
      <c r="J166" s="267"/>
      <c r="K166" s="291"/>
    </row>
    <row r="167" spans="2:11" ht="15" customHeight="1">
      <c r="B167" s="270"/>
      <c r="C167" s="250" t="s">
        <v>674</v>
      </c>
      <c r="D167" s="250"/>
      <c r="E167" s="250"/>
      <c r="F167" s="269" t="s">
        <v>671</v>
      </c>
      <c r="G167" s="250"/>
      <c r="H167" s="250" t="s">
        <v>710</v>
      </c>
      <c r="I167" s="250" t="s">
        <v>673</v>
      </c>
      <c r="J167" s="250">
        <v>120</v>
      </c>
      <c r="K167" s="291"/>
    </row>
    <row r="168" spans="2:11" ht="15" customHeight="1">
      <c r="B168" s="270"/>
      <c r="C168" s="250" t="s">
        <v>719</v>
      </c>
      <c r="D168" s="250"/>
      <c r="E168" s="250"/>
      <c r="F168" s="269" t="s">
        <v>671</v>
      </c>
      <c r="G168" s="250"/>
      <c r="H168" s="250" t="s">
        <v>720</v>
      </c>
      <c r="I168" s="250" t="s">
        <v>673</v>
      </c>
      <c r="J168" s="250" t="s">
        <v>721</v>
      </c>
      <c r="K168" s="291"/>
    </row>
    <row r="169" spans="2:11" ht="15" customHeight="1">
      <c r="B169" s="270"/>
      <c r="C169" s="250" t="s">
        <v>82</v>
      </c>
      <c r="D169" s="250"/>
      <c r="E169" s="250"/>
      <c r="F169" s="269" t="s">
        <v>671</v>
      </c>
      <c r="G169" s="250"/>
      <c r="H169" s="250" t="s">
        <v>737</v>
      </c>
      <c r="I169" s="250" t="s">
        <v>673</v>
      </c>
      <c r="J169" s="250" t="s">
        <v>721</v>
      </c>
      <c r="K169" s="291"/>
    </row>
    <row r="170" spans="2:11" ht="15" customHeight="1">
      <c r="B170" s="270"/>
      <c r="C170" s="250" t="s">
        <v>676</v>
      </c>
      <c r="D170" s="250"/>
      <c r="E170" s="250"/>
      <c r="F170" s="269" t="s">
        <v>677</v>
      </c>
      <c r="G170" s="250"/>
      <c r="H170" s="250" t="s">
        <v>737</v>
      </c>
      <c r="I170" s="250" t="s">
        <v>673</v>
      </c>
      <c r="J170" s="250">
        <v>50</v>
      </c>
      <c r="K170" s="291"/>
    </row>
    <row r="171" spans="2:11" ht="15" customHeight="1">
      <c r="B171" s="270"/>
      <c r="C171" s="250" t="s">
        <v>679</v>
      </c>
      <c r="D171" s="250"/>
      <c r="E171" s="250"/>
      <c r="F171" s="269" t="s">
        <v>671</v>
      </c>
      <c r="G171" s="250"/>
      <c r="H171" s="250" t="s">
        <v>737</v>
      </c>
      <c r="I171" s="250" t="s">
        <v>681</v>
      </c>
      <c r="J171" s="250"/>
      <c r="K171" s="291"/>
    </row>
    <row r="172" spans="2:11" ht="15" customHeight="1">
      <c r="B172" s="270"/>
      <c r="C172" s="250" t="s">
        <v>690</v>
      </c>
      <c r="D172" s="250"/>
      <c r="E172" s="250"/>
      <c r="F172" s="269" t="s">
        <v>677</v>
      </c>
      <c r="G172" s="250"/>
      <c r="H172" s="250" t="s">
        <v>737</v>
      </c>
      <c r="I172" s="250" t="s">
        <v>673</v>
      </c>
      <c r="J172" s="250">
        <v>50</v>
      </c>
      <c r="K172" s="291"/>
    </row>
    <row r="173" spans="2:11" ht="15" customHeight="1">
      <c r="B173" s="270"/>
      <c r="C173" s="250" t="s">
        <v>698</v>
      </c>
      <c r="D173" s="250"/>
      <c r="E173" s="250"/>
      <c r="F173" s="269" t="s">
        <v>677</v>
      </c>
      <c r="G173" s="250"/>
      <c r="H173" s="250" t="s">
        <v>737</v>
      </c>
      <c r="I173" s="250" t="s">
        <v>673</v>
      </c>
      <c r="J173" s="250">
        <v>50</v>
      </c>
      <c r="K173" s="291"/>
    </row>
    <row r="174" spans="2:11" ht="15" customHeight="1">
      <c r="B174" s="270"/>
      <c r="C174" s="250" t="s">
        <v>696</v>
      </c>
      <c r="D174" s="250"/>
      <c r="E174" s="250"/>
      <c r="F174" s="269" t="s">
        <v>677</v>
      </c>
      <c r="G174" s="250"/>
      <c r="H174" s="250" t="s">
        <v>737</v>
      </c>
      <c r="I174" s="250" t="s">
        <v>673</v>
      </c>
      <c r="J174" s="250">
        <v>50</v>
      </c>
      <c r="K174" s="291"/>
    </row>
    <row r="175" spans="2:11" ht="15" customHeight="1">
      <c r="B175" s="270"/>
      <c r="C175" s="250" t="s">
        <v>107</v>
      </c>
      <c r="D175" s="250"/>
      <c r="E175" s="250"/>
      <c r="F175" s="269" t="s">
        <v>671</v>
      </c>
      <c r="G175" s="250"/>
      <c r="H175" s="250" t="s">
        <v>738</v>
      </c>
      <c r="I175" s="250" t="s">
        <v>739</v>
      </c>
      <c r="J175" s="250"/>
      <c r="K175" s="291"/>
    </row>
    <row r="176" spans="2:11" ht="15" customHeight="1">
      <c r="B176" s="270"/>
      <c r="C176" s="250" t="s">
        <v>58</v>
      </c>
      <c r="D176" s="250"/>
      <c r="E176" s="250"/>
      <c r="F176" s="269" t="s">
        <v>671</v>
      </c>
      <c r="G176" s="250"/>
      <c r="H176" s="250" t="s">
        <v>740</v>
      </c>
      <c r="I176" s="250" t="s">
        <v>741</v>
      </c>
      <c r="J176" s="250">
        <v>1</v>
      </c>
      <c r="K176" s="291"/>
    </row>
    <row r="177" spans="2:11" ht="15" customHeight="1">
      <c r="B177" s="270"/>
      <c r="C177" s="250" t="s">
        <v>54</v>
      </c>
      <c r="D177" s="250"/>
      <c r="E177" s="250"/>
      <c r="F177" s="269" t="s">
        <v>671</v>
      </c>
      <c r="G177" s="250"/>
      <c r="H177" s="250" t="s">
        <v>742</v>
      </c>
      <c r="I177" s="250" t="s">
        <v>673</v>
      </c>
      <c r="J177" s="250">
        <v>20</v>
      </c>
      <c r="K177" s="291"/>
    </row>
    <row r="178" spans="2:11" ht="15" customHeight="1">
      <c r="B178" s="270"/>
      <c r="C178" s="250" t="s">
        <v>108</v>
      </c>
      <c r="D178" s="250"/>
      <c r="E178" s="250"/>
      <c r="F178" s="269" t="s">
        <v>671</v>
      </c>
      <c r="G178" s="250"/>
      <c r="H178" s="250" t="s">
        <v>743</v>
      </c>
      <c r="I178" s="250" t="s">
        <v>673</v>
      </c>
      <c r="J178" s="250">
        <v>255</v>
      </c>
      <c r="K178" s="291"/>
    </row>
    <row r="179" spans="2:11" ht="15" customHeight="1">
      <c r="B179" s="270"/>
      <c r="C179" s="250" t="s">
        <v>109</v>
      </c>
      <c r="D179" s="250"/>
      <c r="E179" s="250"/>
      <c r="F179" s="269" t="s">
        <v>671</v>
      </c>
      <c r="G179" s="250"/>
      <c r="H179" s="250" t="s">
        <v>636</v>
      </c>
      <c r="I179" s="250" t="s">
        <v>673</v>
      </c>
      <c r="J179" s="250">
        <v>10</v>
      </c>
      <c r="K179" s="291"/>
    </row>
    <row r="180" spans="2:11" ht="15" customHeight="1">
      <c r="B180" s="270"/>
      <c r="C180" s="250" t="s">
        <v>110</v>
      </c>
      <c r="D180" s="250"/>
      <c r="E180" s="250"/>
      <c r="F180" s="269" t="s">
        <v>671</v>
      </c>
      <c r="G180" s="250"/>
      <c r="H180" s="250" t="s">
        <v>744</v>
      </c>
      <c r="I180" s="250" t="s">
        <v>705</v>
      </c>
      <c r="J180" s="250"/>
      <c r="K180" s="291"/>
    </row>
    <row r="181" spans="2:11" ht="15" customHeight="1">
      <c r="B181" s="270"/>
      <c r="C181" s="250" t="s">
        <v>745</v>
      </c>
      <c r="D181" s="250"/>
      <c r="E181" s="250"/>
      <c r="F181" s="269" t="s">
        <v>671</v>
      </c>
      <c r="G181" s="250"/>
      <c r="H181" s="250" t="s">
        <v>746</v>
      </c>
      <c r="I181" s="250" t="s">
        <v>705</v>
      </c>
      <c r="J181" s="250"/>
      <c r="K181" s="291"/>
    </row>
    <row r="182" spans="2:11" ht="15" customHeight="1">
      <c r="B182" s="270"/>
      <c r="C182" s="250" t="s">
        <v>734</v>
      </c>
      <c r="D182" s="250"/>
      <c r="E182" s="250"/>
      <c r="F182" s="269" t="s">
        <v>671</v>
      </c>
      <c r="G182" s="250"/>
      <c r="H182" s="250" t="s">
        <v>747</v>
      </c>
      <c r="I182" s="250" t="s">
        <v>705</v>
      </c>
      <c r="J182" s="250"/>
      <c r="K182" s="291"/>
    </row>
    <row r="183" spans="2:11" ht="15" customHeight="1">
      <c r="B183" s="270"/>
      <c r="C183" s="250" t="s">
        <v>113</v>
      </c>
      <c r="D183" s="250"/>
      <c r="E183" s="250"/>
      <c r="F183" s="269" t="s">
        <v>677</v>
      </c>
      <c r="G183" s="250"/>
      <c r="H183" s="250" t="s">
        <v>748</v>
      </c>
      <c r="I183" s="250" t="s">
        <v>673</v>
      </c>
      <c r="J183" s="250">
        <v>50</v>
      </c>
      <c r="K183" s="291"/>
    </row>
    <row r="184" spans="2:11" ht="15" customHeight="1">
      <c r="B184" s="297"/>
      <c r="C184" s="279"/>
      <c r="D184" s="279"/>
      <c r="E184" s="279"/>
      <c r="F184" s="279"/>
      <c r="G184" s="279"/>
      <c r="H184" s="279"/>
      <c r="I184" s="279"/>
      <c r="J184" s="279"/>
      <c r="K184" s="298"/>
    </row>
    <row r="185" spans="2:11" ht="18.75" customHeight="1">
      <c r="B185" s="246"/>
      <c r="C185" s="250"/>
      <c r="D185" s="250"/>
      <c r="E185" s="250"/>
      <c r="F185" s="269"/>
      <c r="G185" s="250"/>
      <c r="H185" s="250"/>
      <c r="I185" s="250"/>
      <c r="J185" s="250"/>
      <c r="K185" s="246"/>
    </row>
    <row r="186" spans="2:11" ht="18.75" customHeight="1">
      <c r="B186" s="256"/>
      <c r="C186" s="256"/>
      <c r="D186" s="256"/>
      <c r="E186" s="256"/>
      <c r="F186" s="256"/>
      <c r="G186" s="256"/>
      <c r="H186" s="256"/>
      <c r="I186" s="256"/>
      <c r="J186" s="256"/>
      <c r="K186" s="256"/>
    </row>
    <row r="187" spans="2:11" ht="12">
      <c r="B187" s="237"/>
      <c r="C187" s="238"/>
      <c r="D187" s="238"/>
      <c r="E187" s="238"/>
      <c r="F187" s="238"/>
      <c r="G187" s="238"/>
      <c r="H187" s="238"/>
      <c r="I187" s="238"/>
      <c r="J187" s="238"/>
      <c r="K187" s="239"/>
    </row>
    <row r="188" spans="2:11" ht="21.75">
      <c r="B188" s="240"/>
      <c r="C188" s="356" t="s">
        <v>749</v>
      </c>
      <c r="D188" s="356"/>
      <c r="E188" s="356"/>
      <c r="F188" s="356"/>
      <c r="G188" s="356"/>
      <c r="H188" s="356"/>
      <c r="I188" s="356"/>
      <c r="J188" s="356"/>
      <c r="K188" s="241"/>
    </row>
    <row r="189" spans="2:11" ht="25.5" customHeight="1">
      <c r="B189" s="240"/>
      <c r="C189" s="303" t="s">
        <v>750</v>
      </c>
      <c r="D189" s="303"/>
      <c r="E189" s="303"/>
      <c r="F189" s="303" t="s">
        <v>751</v>
      </c>
      <c r="G189" s="304"/>
      <c r="H189" s="362" t="s">
        <v>752</v>
      </c>
      <c r="I189" s="362"/>
      <c r="J189" s="362"/>
      <c r="K189" s="241"/>
    </row>
    <row r="190" spans="2:11" ht="5.25" customHeight="1">
      <c r="B190" s="270"/>
      <c r="C190" s="267"/>
      <c r="D190" s="267"/>
      <c r="E190" s="267"/>
      <c r="F190" s="267"/>
      <c r="G190" s="250"/>
      <c r="H190" s="267"/>
      <c r="I190" s="267"/>
      <c r="J190" s="267"/>
      <c r="K190" s="291"/>
    </row>
    <row r="191" spans="2:11" ht="15" customHeight="1">
      <c r="B191" s="270"/>
      <c r="C191" s="250" t="s">
        <v>753</v>
      </c>
      <c r="D191" s="250"/>
      <c r="E191" s="250"/>
      <c r="F191" s="269" t="s">
        <v>44</v>
      </c>
      <c r="G191" s="250"/>
      <c r="H191" s="363" t="s">
        <v>754</v>
      </c>
      <c r="I191" s="363"/>
      <c r="J191" s="363"/>
      <c r="K191" s="291"/>
    </row>
    <row r="192" spans="2:11" ht="15" customHeight="1">
      <c r="B192" s="270"/>
      <c r="C192" s="276"/>
      <c r="D192" s="250"/>
      <c r="E192" s="250"/>
      <c r="F192" s="269" t="s">
        <v>45</v>
      </c>
      <c r="G192" s="250"/>
      <c r="H192" s="363" t="s">
        <v>755</v>
      </c>
      <c r="I192" s="363"/>
      <c r="J192" s="363"/>
      <c r="K192" s="291"/>
    </row>
    <row r="193" spans="2:11" ht="15" customHeight="1">
      <c r="B193" s="270"/>
      <c r="C193" s="276"/>
      <c r="D193" s="250"/>
      <c r="E193" s="250"/>
      <c r="F193" s="269" t="s">
        <v>48</v>
      </c>
      <c r="G193" s="250"/>
      <c r="H193" s="363" t="s">
        <v>756</v>
      </c>
      <c r="I193" s="363"/>
      <c r="J193" s="363"/>
      <c r="K193" s="291"/>
    </row>
    <row r="194" spans="2:11" ht="15" customHeight="1">
      <c r="B194" s="270"/>
      <c r="C194" s="250"/>
      <c r="D194" s="250"/>
      <c r="E194" s="250"/>
      <c r="F194" s="269" t="s">
        <v>46</v>
      </c>
      <c r="G194" s="250"/>
      <c r="H194" s="363" t="s">
        <v>757</v>
      </c>
      <c r="I194" s="363"/>
      <c r="J194" s="363"/>
      <c r="K194" s="291"/>
    </row>
    <row r="195" spans="2:11" ht="15" customHeight="1">
      <c r="B195" s="270"/>
      <c r="C195" s="250"/>
      <c r="D195" s="250"/>
      <c r="E195" s="250"/>
      <c r="F195" s="269" t="s">
        <v>47</v>
      </c>
      <c r="G195" s="250"/>
      <c r="H195" s="363" t="s">
        <v>758</v>
      </c>
      <c r="I195" s="363"/>
      <c r="J195" s="363"/>
      <c r="K195" s="291"/>
    </row>
    <row r="196" spans="2:11" ht="15" customHeight="1">
      <c r="B196" s="270"/>
      <c r="C196" s="250"/>
      <c r="D196" s="250"/>
      <c r="E196" s="250"/>
      <c r="F196" s="269"/>
      <c r="G196" s="250"/>
      <c r="H196" s="250"/>
      <c r="I196" s="250"/>
      <c r="J196" s="250"/>
      <c r="K196" s="291"/>
    </row>
    <row r="197" spans="2:11" ht="15" customHeight="1">
      <c r="B197" s="270"/>
      <c r="C197" s="250" t="s">
        <v>717</v>
      </c>
      <c r="D197" s="250"/>
      <c r="E197" s="250"/>
      <c r="F197" s="269" t="s">
        <v>79</v>
      </c>
      <c r="G197" s="250"/>
      <c r="H197" s="363" t="s">
        <v>759</v>
      </c>
      <c r="I197" s="363"/>
      <c r="J197" s="363"/>
      <c r="K197" s="291"/>
    </row>
    <row r="198" spans="2:11" ht="15" customHeight="1">
      <c r="B198" s="270"/>
      <c r="C198" s="276"/>
      <c r="D198" s="250"/>
      <c r="E198" s="250"/>
      <c r="F198" s="269" t="s">
        <v>616</v>
      </c>
      <c r="G198" s="250"/>
      <c r="H198" s="363" t="s">
        <v>617</v>
      </c>
      <c r="I198" s="363"/>
      <c r="J198" s="363"/>
      <c r="K198" s="291"/>
    </row>
    <row r="199" spans="2:11" ht="15" customHeight="1">
      <c r="B199" s="270"/>
      <c r="C199" s="250"/>
      <c r="D199" s="250"/>
      <c r="E199" s="250"/>
      <c r="F199" s="269" t="s">
        <v>614</v>
      </c>
      <c r="G199" s="250"/>
      <c r="H199" s="363" t="s">
        <v>760</v>
      </c>
      <c r="I199" s="363"/>
      <c r="J199" s="363"/>
      <c r="K199" s="291"/>
    </row>
    <row r="200" spans="2:11" ht="15" customHeight="1">
      <c r="B200" s="305"/>
      <c r="C200" s="276"/>
      <c r="D200" s="276"/>
      <c r="E200" s="276"/>
      <c r="F200" s="269" t="s">
        <v>618</v>
      </c>
      <c r="G200" s="255"/>
      <c r="H200" s="361" t="s">
        <v>86</v>
      </c>
      <c r="I200" s="361"/>
      <c r="J200" s="361"/>
      <c r="K200" s="306"/>
    </row>
    <row r="201" spans="2:11" ht="15" customHeight="1">
      <c r="B201" s="305"/>
      <c r="C201" s="276"/>
      <c r="D201" s="276"/>
      <c r="E201" s="276"/>
      <c r="F201" s="269" t="s">
        <v>619</v>
      </c>
      <c r="G201" s="255"/>
      <c r="H201" s="361" t="s">
        <v>761</v>
      </c>
      <c r="I201" s="361"/>
      <c r="J201" s="361"/>
      <c r="K201" s="306"/>
    </row>
    <row r="202" spans="2:11" ht="15" customHeight="1">
      <c r="B202" s="305"/>
      <c r="C202" s="276"/>
      <c r="D202" s="276"/>
      <c r="E202" s="276"/>
      <c r="F202" s="307"/>
      <c r="G202" s="255"/>
      <c r="H202" s="308"/>
      <c r="I202" s="308"/>
      <c r="J202" s="308"/>
      <c r="K202" s="306"/>
    </row>
    <row r="203" spans="2:11" ht="15" customHeight="1">
      <c r="B203" s="305"/>
      <c r="C203" s="250" t="s">
        <v>741</v>
      </c>
      <c r="D203" s="276"/>
      <c r="E203" s="276"/>
      <c r="F203" s="269">
        <v>1</v>
      </c>
      <c r="G203" s="255"/>
      <c r="H203" s="361" t="s">
        <v>762</v>
      </c>
      <c r="I203" s="361"/>
      <c r="J203" s="361"/>
      <c r="K203" s="306"/>
    </row>
    <row r="204" spans="2:11" ht="15" customHeight="1">
      <c r="B204" s="305"/>
      <c r="C204" s="276"/>
      <c r="D204" s="276"/>
      <c r="E204" s="276"/>
      <c r="F204" s="269">
        <v>2</v>
      </c>
      <c r="G204" s="255"/>
      <c r="H204" s="361" t="s">
        <v>763</v>
      </c>
      <c r="I204" s="361"/>
      <c r="J204" s="361"/>
      <c r="K204" s="306"/>
    </row>
    <row r="205" spans="2:11" ht="15" customHeight="1">
      <c r="B205" s="305"/>
      <c r="C205" s="276"/>
      <c r="D205" s="276"/>
      <c r="E205" s="276"/>
      <c r="F205" s="269">
        <v>3</v>
      </c>
      <c r="G205" s="255"/>
      <c r="H205" s="361" t="s">
        <v>764</v>
      </c>
      <c r="I205" s="361"/>
      <c r="J205" s="361"/>
      <c r="K205" s="306"/>
    </row>
    <row r="206" spans="2:11" ht="15" customHeight="1">
      <c r="B206" s="305"/>
      <c r="C206" s="276"/>
      <c r="D206" s="276"/>
      <c r="E206" s="276"/>
      <c r="F206" s="269">
        <v>4</v>
      </c>
      <c r="G206" s="255"/>
      <c r="H206" s="361" t="s">
        <v>765</v>
      </c>
      <c r="I206" s="361"/>
      <c r="J206" s="361"/>
      <c r="K206" s="306"/>
    </row>
    <row r="207" spans="2:11" ht="12.75" customHeight="1">
      <c r="B207" s="309"/>
      <c r="C207" s="310"/>
      <c r="D207" s="310"/>
      <c r="E207" s="310"/>
      <c r="F207" s="310"/>
      <c r="G207" s="310"/>
      <c r="H207" s="310"/>
      <c r="I207" s="310"/>
      <c r="J207" s="310"/>
      <c r="K207" s="311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Árny</cp:lastModifiedBy>
  <dcterms:modified xsi:type="dcterms:W3CDTF">2015-05-04T09:13:12Z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